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HRISTINE\Desktop\(04.06.2020)_Dépôt DEF_POLYTECH_Ingénieur_Maquettes&amp;MCC Polytech 2020-21\"/>
    </mc:Choice>
  </mc:AlternateContent>
  <xr:revisionPtr revIDLastSave="0" documentId="13_ncr:1_{6C23C62F-7AA1-4216-A148-70538E287EA7}" xr6:coauthVersionLast="44" xr6:coauthVersionMax="44" xr10:uidLastSave="{00000000-0000-0000-0000-000000000000}"/>
  <bookViews>
    <workbookView xWindow="1950" yWindow="450" windowWidth="15960" windowHeight="10470" tabRatio="872" firstSheet="7" activeTab="11" xr2:uid="{00000000-000D-0000-FFFF-FFFF00000000}"/>
  </bookViews>
  <sheets>
    <sheet name="GE3(FISA)-S5" sheetId="11" r:id="rId1"/>
    <sheet name="GE3(FISA)-S6" sheetId="12" r:id="rId2"/>
    <sheet name="MCC GE3(FISE)-S5" sheetId="1" r:id="rId3"/>
    <sheet name="MCC GE3(FISE)-S6" sheetId="2" r:id="rId4"/>
    <sheet name="MCC GE4-S7" sheetId="3" r:id="rId5"/>
    <sheet name="MCC GE4-S8" sheetId="4" r:id="rId6"/>
    <sheet name="MCC GE4-S7 EuroAquae" sheetId="19" r:id="rId7"/>
    <sheet name="MCC GE4-S8 EuroAquae " sheetId="18" r:id="rId8"/>
    <sheet name="MCC GE5(FISE)-S9" sheetId="5" r:id="rId9"/>
    <sheet name="MCC GE5(CPro)-S9" sheetId="14" r:id="rId10"/>
    <sheet name="MCC GE5(FISE)-S10" sheetId="6" r:id="rId11"/>
    <sheet name="MCC GE5(CPro)-S10" sheetId="16" r:id="rId12"/>
  </sheets>
  <calcPr calcId="191028"/>
  <customWorkbookViews>
    <customWorkbookView name="Pierre Brigode - Affichage personnalisé" guid="{909C9E56-8965-4850-A599-BB767CD395C9}" mergeInterval="0" personalView="1" maximized="1" xWindow="-8" yWindow="-8" windowWidth="1936" windowHeight="1056" tabRatio="872" activeSheetId="1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4" l="1"/>
  <c r="F19" i="14"/>
  <c r="D19" i="14"/>
  <c r="E3" i="14"/>
  <c r="F3" i="14"/>
  <c r="D3" i="14"/>
  <c r="I2" i="14"/>
  <c r="I2" i="5"/>
  <c r="E20" i="5"/>
  <c r="F20" i="5"/>
  <c r="D20" i="5"/>
  <c r="A2" i="18" l="1"/>
  <c r="A2" i="19" l="1"/>
  <c r="I2" i="4" l="1"/>
  <c r="H23" i="5" l="1"/>
  <c r="H22" i="5"/>
  <c r="H21" i="5"/>
  <c r="H26" i="5"/>
  <c r="H25" i="5"/>
  <c r="H24" i="5"/>
  <c r="G19" i="14"/>
  <c r="G17" i="14"/>
  <c r="F17" i="14"/>
  <c r="E17" i="14"/>
  <c r="D17" i="14"/>
  <c r="G15" i="14"/>
  <c r="F15" i="14"/>
  <c r="E15" i="14"/>
  <c r="D15" i="14"/>
  <c r="H14" i="14"/>
  <c r="H13" i="14"/>
  <c r="H12" i="14"/>
  <c r="G11" i="14"/>
  <c r="F11" i="14"/>
  <c r="E11" i="14"/>
  <c r="D11" i="14"/>
  <c r="H10" i="14"/>
  <c r="H9" i="14"/>
  <c r="H8" i="14"/>
  <c r="G7" i="14"/>
  <c r="F7" i="14"/>
  <c r="E7" i="14"/>
  <c r="D7" i="14"/>
  <c r="H5" i="14"/>
  <c r="H4" i="14"/>
  <c r="G3" i="14"/>
  <c r="D2" i="14" l="1"/>
  <c r="G2" i="14"/>
  <c r="E2" i="14"/>
  <c r="F2" i="14"/>
  <c r="C11" i="14"/>
  <c r="C19" i="14"/>
  <c r="C7" i="14"/>
  <c r="C3" i="14"/>
  <c r="C17" i="14"/>
  <c r="C15" i="14"/>
  <c r="G20" i="5"/>
  <c r="G18" i="5"/>
  <c r="F18" i="5"/>
  <c r="E18" i="5"/>
  <c r="D18" i="5"/>
  <c r="G16" i="5"/>
  <c r="F16" i="5"/>
  <c r="E16" i="5"/>
  <c r="D16" i="5"/>
  <c r="H15" i="5"/>
  <c r="H14" i="5"/>
  <c r="H13" i="5"/>
  <c r="G12" i="5"/>
  <c r="F12" i="5"/>
  <c r="E12" i="5"/>
  <c r="D12" i="5"/>
  <c r="H11" i="5"/>
  <c r="H10" i="5"/>
  <c r="H9" i="5"/>
  <c r="G8" i="5"/>
  <c r="F8" i="5"/>
  <c r="E8" i="5"/>
  <c r="D8" i="5"/>
  <c r="H6" i="5"/>
  <c r="H5" i="5"/>
  <c r="H4" i="5"/>
  <c r="G3" i="5"/>
  <c r="F3" i="5"/>
  <c r="E3" i="5"/>
  <c r="D3" i="5"/>
  <c r="D2" i="5" s="1"/>
  <c r="G12" i="4"/>
  <c r="F12" i="4"/>
  <c r="E12" i="4"/>
  <c r="D12" i="4"/>
  <c r="C2" i="14" l="1"/>
  <c r="E2" i="5"/>
  <c r="F2" i="5"/>
  <c r="G2" i="5"/>
  <c r="C8" i="5"/>
  <c r="C16" i="5"/>
  <c r="C12" i="5"/>
  <c r="C18" i="5"/>
  <c r="C20" i="5"/>
  <c r="C3" i="5"/>
  <c r="C12" i="4"/>
  <c r="C2" i="5" l="1"/>
  <c r="I2" i="2" l="1"/>
  <c r="G18" i="3" l="1"/>
  <c r="H19" i="3"/>
  <c r="H20" i="3"/>
  <c r="H21" i="3"/>
  <c r="E18" i="3"/>
  <c r="F18" i="3"/>
  <c r="D18" i="3"/>
  <c r="H17" i="2"/>
  <c r="H16" i="2"/>
  <c r="H15" i="2"/>
  <c r="G20" i="2"/>
  <c r="E20" i="2"/>
  <c r="F20" i="2"/>
  <c r="D20" i="2"/>
  <c r="G14" i="2"/>
  <c r="E14" i="2"/>
  <c r="F14" i="2"/>
  <c r="D14" i="2"/>
  <c r="I2" i="3" l="1"/>
  <c r="G22" i="3"/>
  <c r="F22" i="3"/>
  <c r="E22" i="3"/>
  <c r="D22" i="3"/>
  <c r="D9" i="16"/>
  <c r="E9" i="16"/>
  <c r="F9" i="16"/>
  <c r="G9" i="16"/>
  <c r="D5" i="16"/>
  <c r="E5" i="16"/>
  <c r="F5" i="16"/>
  <c r="G5" i="16"/>
  <c r="H6" i="16"/>
  <c r="H8" i="16"/>
  <c r="H7" i="16"/>
  <c r="G3" i="16"/>
  <c r="F3" i="16"/>
  <c r="E3" i="16"/>
  <c r="D3" i="16"/>
  <c r="I2" i="16"/>
  <c r="G8" i="4"/>
  <c r="G2" i="4" s="1"/>
  <c r="F8" i="4"/>
  <c r="F2" i="4" s="1"/>
  <c r="E8" i="4"/>
  <c r="E2" i="4" s="1"/>
  <c r="D8" i="4"/>
  <c r="D2" i="4" s="1"/>
  <c r="C2" i="4" l="1"/>
  <c r="C9" i="16"/>
  <c r="D2" i="16"/>
  <c r="G2" i="16"/>
  <c r="C22" i="3"/>
  <c r="C8" i="4"/>
  <c r="F2" i="16"/>
  <c r="C3" i="16"/>
  <c r="E2" i="16"/>
  <c r="C2" i="16" l="1"/>
  <c r="I2" i="11"/>
  <c r="I2" i="12"/>
  <c r="G21" i="12"/>
  <c r="E21" i="12"/>
  <c r="F21" i="12"/>
  <c r="D21" i="12"/>
  <c r="F18" i="11"/>
  <c r="E18" i="11"/>
  <c r="D18" i="11"/>
  <c r="H6" i="11"/>
  <c r="H5" i="11"/>
  <c r="H4" i="11"/>
  <c r="G3" i="11"/>
  <c r="D3" i="11"/>
  <c r="E3" i="11"/>
  <c r="F3" i="11"/>
  <c r="G16" i="12"/>
  <c r="G13" i="12"/>
  <c r="G10" i="12"/>
  <c r="G6" i="12"/>
  <c r="G3" i="12"/>
  <c r="E6" i="12"/>
  <c r="F6" i="12"/>
  <c r="D6" i="12"/>
  <c r="G19" i="12"/>
  <c r="D19" i="12"/>
  <c r="F19" i="12"/>
  <c r="E19" i="12"/>
  <c r="F16" i="12"/>
  <c r="E16" i="12"/>
  <c r="D16" i="12"/>
  <c r="F13" i="12"/>
  <c r="E13" i="12"/>
  <c r="D13" i="12"/>
  <c r="C13" i="12" s="1"/>
  <c r="F10" i="12"/>
  <c r="E10" i="12"/>
  <c r="D10" i="12"/>
  <c r="E3" i="12"/>
  <c r="E2" i="12" s="1"/>
  <c r="F3" i="12"/>
  <c r="D3" i="12"/>
  <c r="G16" i="11"/>
  <c r="E16" i="11"/>
  <c r="F16" i="11"/>
  <c r="D16" i="11"/>
  <c r="D13" i="11"/>
  <c r="G13" i="11"/>
  <c r="F13" i="11"/>
  <c r="E13" i="11"/>
  <c r="G10" i="11"/>
  <c r="F10" i="11"/>
  <c r="E10" i="11"/>
  <c r="D10" i="11"/>
  <c r="G7" i="11"/>
  <c r="F7" i="11"/>
  <c r="E7" i="11"/>
  <c r="D7" i="11"/>
  <c r="H12" i="11"/>
  <c r="H11" i="11"/>
  <c r="H9" i="11"/>
  <c r="H8" i="11"/>
  <c r="H23" i="2"/>
  <c r="H18" i="2"/>
  <c r="H4" i="2"/>
  <c r="H17" i="3"/>
  <c r="H15" i="3"/>
  <c r="H14" i="3"/>
  <c r="H12" i="3"/>
  <c r="H11" i="3"/>
  <c r="H5" i="3"/>
  <c r="H4" i="3"/>
  <c r="H9" i="3"/>
  <c r="H8" i="3"/>
  <c r="H7" i="3"/>
  <c r="F3" i="2"/>
  <c r="G13" i="1"/>
  <c r="H29" i="1"/>
  <c r="H28" i="1"/>
  <c r="H27" i="1"/>
  <c r="H26" i="1"/>
  <c r="H17" i="1"/>
  <c r="H16" i="1"/>
  <c r="H15" i="1"/>
  <c r="H14" i="1"/>
  <c r="H12" i="1"/>
  <c r="H11" i="1"/>
  <c r="H10" i="1"/>
  <c r="H8" i="1"/>
  <c r="H7" i="1"/>
  <c r="H5" i="1"/>
  <c r="H4" i="1"/>
  <c r="H21" i="2"/>
  <c r="H20" i="2" s="1"/>
  <c r="H14" i="2"/>
  <c r="H13" i="2"/>
  <c r="H12" i="2"/>
  <c r="H11" i="2"/>
  <c r="H8" i="2"/>
  <c r="H6" i="2"/>
  <c r="H5" i="2"/>
  <c r="E6" i="3"/>
  <c r="F6" i="3"/>
  <c r="G6" i="3"/>
  <c r="D6" i="3"/>
  <c r="D3" i="1"/>
  <c r="E10" i="3"/>
  <c r="G25" i="1"/>
  <c r="G24" i="1" s="1"/>
  <c r="I24" i="1"/>
  <c r="E25" i="1"/>
  <c r="E24" i="1" s="1"/>
  <c r="F25" i="1"/>
  <c r="F24" i="1" s="1"/>
  <c r="D25" i="1"/>
  <c r="D24" i="1" s="1"/>
  <c r="G3" i="6"/>
  <c r="G2" i="6" s="1"/>
  <c r="F3" i="6"/>
  <c r="F2" i="6" s="1"/>
  <c r="E3" i="6"/>
  <c r="D3" i="6"/>
  <c r="D2" i="6" s="1"/>
  <c r="C18" i="3"/>
  <c r="E16" i="3"/>
  <c r="F16" i="3"/>
  <c r="G16" i="3"/>
  <c r="D16" i="3"/>
  <c r="G13" i="3"/>
  <c r="G10" i="3"/>
  <c r="G3" i="3"/>
  <c r="D3" i="3"/>
  <c r="G7" i="2"/>
  <c r="G3" i="2"/>
  <c r="G23" i="2"/>
  <c r="G18" i="2"/>
  <c r="G6" i="1"/>
  <c r="G3" i="1"/>
  <c r="G9" i="1"/>
  <c r="G21" i="1"/>
  <c r="G18" i="1"/>
  <c r="D10" i="2"/>
  <c r="D7" i="2"/>
  <c r="D3" i="2"/>
  <c r="E7" i="2"/>
  <c r="F7" i="2"/>
  <c r="E10" i="2"/>
  <c r="F10" i="2"/>
  <c r="G10" i="2"/>
  <c r="F18" i="2"/>
  <c r="E18" i="2"/>
  <c r="D18" i="2"/>
  <c r="I2" i="1"/>
  <c r="F21" i="1"/>
  <c r="E21" i="1"/>
  <c r="D21" i="1"/>
  <c r="I2" i="6"/>
  <c r="E3" i="1"/>
  <c r="E6" i="1"/>
  <c r="E9" i="1"/>
  <c r="E13" i="1"/>
  <c r="E18" i="1"/>
  <c r="F3" i="1"/>
  <c r="F6" i="1"/>
  <c r="F9" i="1"/>
  <c r="F13" i="1"/>
  <c r="F18" i="1"/>
  <c r="D6" i="1"/>
  <c r="D9" i="1"/>
  <c r="D13" i="1"/>
  <c r="D18" i="1"/>
  <c r="D13" i="3"/>
  <c r="D10" i="3"/>
  <c r="F3" i="3"/>
  <c r="F10" i="3"/>
  <c r="F13" i="3"/>
  <c r="E3" i="3"/>
  <c r="E13" i="3"/>
  <c r="E3" i="2"/>
  <c r="E23" i="2"/>
  <c r="F23" i="2"/>
  <c r="D23" i="2"/>
  <c r="C16" i="12" l="1"/>
  <c r="C19" i="12"/>
  <c r="C10" i="12"/>
  <c r="C10" i="3"/>
  <c r="E2" i="3"/>
  <c r="G2" i="3"/>
  <c r="C13" i="3"/>
  <c r="C16" i="3"/>
  <c r="F2" i="3"/>
  <c r="D2" i="3"/>
  <c r="C18" i="1"/>
  <c r="G2" i="12"/>
  <c r="D2" i="12"/>
  <c r="F2" i="12"/>
  <c r="C3" i="12"/>
  <c r="C6" i="12"/>
  <c r="C13" i="1"/>
  <c r="G2" i="1"/>
  <c r="H10" i="2"/>
  <c r="C3" i="11"/>
  <c r="C13" i="11"/>
  <c r="E2" i="11"/>
  <c r="C7" i="11"/>
  <c r="D2" i="11"/>
  <c r="C16" i="11"/>
  <c r="G2" i="11"/>
  <c r="C10" i="11"/>
  <c r="F2" i="11"/>
  <c r="C3" i="3"/>
  <c r="H7" i="2"/>
  <c r="C18" i="2"/>
  <c r="H3" i="2"/>
  <c r="C3" i="2"/>
  <c r="C23" i="2"/>
  <c r="C7" i="2"/>
  <c r="C10" i="2"/>
  <c r="C14" i="2"/>
  <c r="C3" i="6"/>
  <c r="E2" i="6"/>
  <c r="C2" i="6" s="1"/>
  <c r="C6" i="3"/>
  <c r="D2" i="1"/>
  <c r="C9" i="1"/>
  <c r="F2" i="1"/>
  <c r="C21" i="1"/>
  <c r="C24" i="1"/>
  <c r="C6" i="1"/>
  <c r="C25" i="1"/>
  <c r="C3" i="1"/>
  <c r="E2" i="1"/>
  <c r="C2" i="3" l="1"/>
  <c r="C2" i="12"/>
  <c r="C2" i="11"/>
  <c r="C2" i="1"/>
  <c r="D2" i="2"/>
  <c r="E2" i="2"/>
  <c r="C20" i="2"/>
  <c r="F2" i="2"/>
  <c r="G2" i="2"/>
  <c r="C2" i="2" l="1"/>
</calcChain>
</file>

<file path=xl/sharedStrings.xml><?xml version="1.0" encoding="utf-8"?>
<sst xmlns="http://schemas.openxmlformats.org/spreadsheetml/2006/main" count="1281" uniqueCount="245">
  <si>
    <t>Nature ELP</t>
  </si>
  <si>
    <t>Libellé ELP</t>
  </si>
  <si>
    <t>Total heures étudiant</t>
  </si>
  <si>
    <t>CM</t>
  </si>
  <si>
    <t>TD</t>
  </si>
  <si>
    <t>TP</t>
  </si>
  <si>
    <t>HNE</t>
  </si>
  <si>
    <t>Coef. ECUE</t>
  </si>
  <si>
    <t>ECTS</t>
  </si>
  <si>
    <t>Nombre d'évaluation minimum</t>
  </si>
  <si>
    <r>
      <t xml:space="preserve">Type contrôle </t>
    </r>
    <r>
      <rPr>
        <b/>
        <i/>
        <sz val="11"/>
        <color rgb="FF000000"/>
        <rFont val="Calibri"/>
        <family val="2"/>
      </rPr>
      <t>(choisir : CCI ou CC ou CT)</t>
    </r>
  </si>
  <si>
    <t>Compensation</t>
  </si>
  <si>
    <t>Mutualisation ELP : OUI / NON (préciser formation &amp; composante)</t>
  </si>
  <si>
    <t>Langue</t>
  </si>
  <si>
    <t>GE3 (FISA) - S5</t>
  </si>
  <si>
    <t>UE</t>
  </si>
  <si>
    <t>Bases scientifiques pour l'ingénieur</t>
  </si>
  <si>
    <t>NON</t>
  </si>
  <si>
    <t>ECUE</t>
  </si>
  <si>
    <t>Outils mathématiques</t>
  </si>
  <si>
    <t>CCI</t>
  </si>
  <si>
    <t>OUI</t>
  </si>
  <si>
    <t>BAT3 FISA</t>
  </si>
  <si>
    <t>FR</t>
  </si>
  <si>
    <t>Initiation à la programmation (Visual Basic)</t>
  </si>
  <si>
    <t>Mécanique des fluides</t>
  </si>
  <si>
    <t>OUI : GE3 (FISA) S5, GE3 S5 (FISE)</t>
  </si>
  <si>
    <t>Introduction à l'hydraulique</t>
  </si>
  <si>
    <t>Ecoulement en charge</t>
  </si>
  <si>
    <t>Ecoulement à surface libre</t>
  </si>
  <si>
    <t>FR + AN</t>
  </si>
  <si>
    <t>Gestion de l'eau</t>
  </si>
  <si>
    <t>Ressource hydrique et gestion de l'eau</t>
  </si>
  <si>
    <t>Eau et santé</t>
  </si>
  <si>
    <t>Communication personnelle et démarche qualité</t>
  </si>
  <si>
    <t>Communication écrite et orale (FISA)</t>
  </si>
  <si>
    <t>Démarche qualité (FISA)</t>
  </si>
  <si>
    <t>Langues</t>
  </si>
  <si>
    <t>Anglais</t>
  </si>
  <si>
    <t>Apprentissage S5</t>
  </si>
  <si>
    <t>(1) nombre hTD par élève</t>
  </si>
  <si>
    <t>CT</t>
  </si>
  <si>
    <t>Nota bene :</t>
  </si>
  <si>
    <t>(1) Seuil de dédoublement nombre hTD par élève</t>
  </si>
  <si>
    <t>GE3 (FISA) - S6</t>
  </si>
  <si>
    <t>Mécanique des fluides appliquées</t>
  </si>
  <si>
    <t xml:space="preserve">OUI : GE3 (FISA) S6, GE3 (FISE) S6 </t>
  </si>
  <si>
    <t>Distribution et production d'eau potable</t>
  </si>
  <si>
    <t>Analyses de données géomatiques</t>
  </si>
  <si>
    <t>SIG</t>
  </si>
  <si>
    <t>Dessin Assisté par Ordinateur</t>
  </si>
  <si>
    <t>Projet appliqué</t>
  </si>
  <si>
    <t>(2) nombre hTD par groupe de 4 élèves</t>
  </si>
  <si>
    <t>Sciences de la terre et de l'eau</t>
  </si>
  <si>
    <t>Géologie et hydrogéologie</t>
  </si>
  <si>
    <t>Hydrologie statistique</t>
  </si>
  <si>
    <t>Outils et méthodes de l’ingénieur</t>
  </si>
  <si>
    <t>Base de données</t>
  </si>
  <si>
    <t>Outils numériques (FISA)</t>
  </si>
  <si>
    <t>Création et d'entreprise</t>
  </si>
  <si>
    <t>Connaissance d'entreprise (FISA)</t>
  </si>
  <si>
    <t>Gestion de projets (FISA)</t>
  </si>
  <si>
    <t>Apprentissage S6</t>
  </si>
  <si>
    <t>(2) Seuil de dédoublement nombre hTD par groupe de 4 élèves</t>
  </si>
  <si>
    <t>GE3 (FISE) - S5</t>
  </si>
  <si>
    <t>Mathématiques appliquées</t>
  </si>
  <si>
    <t>Méthodes numériques pour l'ingénieur</t>
  </si>
  <si>
    <t>Mécanique des fluides 1</t>
  </si>
  <si>
    <t xml:space="preserve">OUI : GE3 (FISA) S5, GE3 S5 (FISE) </t>
  </si>
  <si>
    <t>FR+AN</t>
  </si>
  <si>
    <t>Programmation 1</t>
  </si>
  <si>
    <t>Systèmes et scripts</t>
  </si>
  <si>
    <t>Rédaction de rapports technique et scientifique</t>
  </si>
  <si>
    <t xml:space="preserve">Environnement physique </t>
  </si>
  <si>
    <t>Géologie</t>
  </si>
  <si>
    <t>Ressource hydrique et gestion de l’eau</t>
  </si>
  <si>
    <t>Hydrochimie</t>
  </si>
  <si>
    <t>Communication écrite et orale</t>
  </si>
  <si>
    <t>Démarche qualité</t>
  </si>
  <si>
    <t>Anglais 5</t>
  </si>
  <si>
    <t>UE optionnelle GE3 (FISE) - S5</t>
  </si>
  <si>
    <t>Homogénéisation Génie de l'Eau</t>
  </si>
  <si>
    <t>Bases en mathématiques</t>
  </si>
  <si>
    <t>Bases en chimie</t>
  </si>
  <si>
    <t>Bases en programmation</t>
  </si>
  <si>
    <t>Fondamentaux en sciences de l'eau (MUNDUS-GE)</t>
  </si>
  <si>
    <t xml:space="preserve">Nota bene : </t>
  </si>
  <si>
    <t xml:space="preserve">Cette UE optionelle est évaluée en contrôle continu sur le semestre 5. </t>
  </si>
  <si>
    <t>L’UE est divisée en 4 ECUE évaluant un niveau de pré-requis dans un domaine scientifique ou plusieurs domaines scientifiques.</t>
  </si>
  <si>
    <t>L’élève obtient 2 ECTS maximum à l'UE Homogénéisation de Génie de l'Eau s'il valide un minimum de 2 ECUE, qu'il aura choisies suite aux conseils de l'équipe pédagogique en début d'année.</t>
  </si>
  <si>
    <t>Les ECUES se déclinent de la façon suivante :</t>
  </si>
  <si>
    <t>* ECUE :  Bases de mathématiques</t>
  </si>
  <si>
    <t>* ECUE : Bases de chimie</t>
  </si>
  <si>
    <t>* ECUE : Bases de programmation</t>
  </si>
  <si>
    <t>* ECUE : Fondamentaux en sciences de l'eau (MUNDUS-GE)</t>
  </si>
  <si>
    <t>GE3 (FISE) - S6</t>
  </si>
  <si>
    <t>Algèbre linéaire et résolution des systèmes linéaires</t>
  </si>
  <si>
    <t>Mécanique des fluides 2</t>
  </si>
  <si>
    <t>OUI : GE3 (FISA) S6, GE3 (FISE) S6</t>
  </si>
  <si>
    <t>Introduction à la modélisation mathématique et numérique</t>
  </si>
  <si>
    <t>Analyses de données géomatiques et hydrologiques</t>
  </si>
  <si>
    <t>Programmation 2</t>
  </si>
  <si>
    <t>Programmation et applications en Visual Basic</t>
  </si>
  <si>
    <t>Création d'entreprise</t>
  </si>
  <si>
    <t>Connaissance de l'entreprise</t>
  </si>
  <si>
    <t>QVT (Qualité de Vie au Travail)</t>
  </si>
  <si>
    <t>Gestion de projets</t>
  </si>
  <si>
    <t>Anglais 6</t>
  </si>
  <si>
    <t>Projets</t>
  </si>
  <si>
    <t>(2) nombre hTD par groupe de 8 élèves</t>
  </si>
  <si>
    <t>Stage</t>
  </si>
  <si>
    <t>Stage de découverte de l'entreprise</t>
  </si>
  <si>
    <t>(2) Seuil de dédoublement nombre hTD par groupe de 8 élèves</t>
  </si>
  <si>
    <t>GE4 (FISE) - S7</t>
  </si>
  <si>
    <t>PARCOURS NATIONAL</t>
  </si>
  <si>
    <t>Hydrologie</t>
  </si>
  <si>
    <t>Hydrologie opérationnelle</t>
  </si>
  <si>
    <t>Dynamique fluviale</t>
  </si>
  <si>
    <t>Acquisition et traitement de données de terrain</t>
  </si>
  <si>
    <t>Stage de terrain (hydrométrie et topographie)</t>
  </si>
  <si>
    <t>SIG et applications opérationnelles</t>
  </si>
  <si>
    <t>Projet d'hydrologie et d'hydraulique urbaine</t>
  </si>
  <si>
    <t>(1) nombre hTD par groupe de 8 élèves</t>
  </si>
  <si>
    <t>Hydraulique</t>
  </si>
  <si>
    <t>Hydraulique avancée</t>
  </si>
  <si>
    <t>Modélisation en hydraulique</t>
  </si>
  <si>
    <t>Hydrogéologie et géotechnique</t>
  </si>
  <si>
    <t>Hydrogéologie</t>
  </si>
  <si>
    <t>Géotechnique et génie civil</t>
  </si>
  <si>
    <t>Anglais 7</t>
  </si>
  <si>
    <t>Gestion d'entreprise et communication</t>
  </si>
  <si>
    <t>Gestion d'entreprise</t>
  </si>
  <si>
    <t>Communication groupe &amp; projet professionnel</t>
  </si>
  <si>
    <t>Jeu d'entreprise</t>
  </si>
  <si>
    <t>Droit de l'eau</t>
  </si>
  <si>
    <t>(1) Seuil de dédoublement nombre hTD par groupe de 8 élèves</t>
  </si>
  <si>
    <t>GE4 (FISE) - S8</t>
  </si>
  <si>
    <t>Choisir parmi les 2 options A ou B pour  30 ECTS au semestre 8</t>
  </si>
  <si>
    <t>Option A : Echange de semestre &amp; Stage</t>
  </si>
  <si>
    <t>Mobilité Semestre d'échange (Option A)</t>
  </si>
  <si>
    <t>Semestre d'échange</t>
  </si>
  <si>
    <t>FR/AN</t>
  </si>
  <si>
    <t>Stage court (Option A)</t>
  </si>
  <si>
    <t>Stage assistant ingénieur court</t>
  </si>
  <si>
    <t>Option B : Stage long</t>
  </si>
  <si>
    <t>Stage long (Option B)</t>
  </si>
  <si>
    <t>Stage assistant ingénieur long</t>
  </si>
  <si>
    <t xml:space="preserve">Nature ELP (UE, ECUE)                       </t>
  </si>
  <si>
    <t xml:space="preserve">Libellé ELP </t>
  </si>
  <si>
    <t>Cours</t>
  </si>
  <si>
    <t>Coef.</t>
  </si>
  <si>
    <t>Type contrôle (choisir : CCI ou CT ou CC&amp;CT)</t>
  </si>
  <si>
    <t xml:space="preserve">Si CC &amp; CT (préciser coef. CC &amp; CT) </t>
  </si>
  <si>
    <t>PARCOURS INTERNATIONAL</t>
  </si>
  <si>
    <t>Mathematics &amp; Physics for water sciences</t>
  </si>
  <si>
    <t>M1 EA S1</t>
  </si>
  <si>
    <t>Mathematics</t>
  </si>
  <si>
    <t>CC</t>
  </si>
  <si>
    <t>oui</t>
  </si>
  <si>
    <t>Physics</t>
  </si>
  <si>
    <t>Hydrology &amp; Hydraulics</t>
  </si>
  <si>
    <t>Hydrology</t>
  </si>
  <si>
    <t>Hydraulics</t>
  </si>
  <si>
    <t>Introduction to water and aquatic environment management</t>
  </si>
  <si>
    <t>Water &amp; Health</t>
  </si>
  <si>
    <t>Hydrogeology</t>
  </si>
  <si>
    <t>Introduction to smart water - Computer skills, sensors, communication, databases &amp; GIS</t>
  </si>
  <si>
    <t>GIS</t>
  </si>
  <si>
    <t>Programming</t>
  </si>
  <si>
    <t>Web-based collaborative engineering</t>
  </si>
  <si>
    <t>Project Collaborative Engineering</t>
  </si>
  <si>
    <t xml:space="preserve">Project management &amp; communication </t>
  </si>
  <si>
    <t>Communication in English for projects</t>
  </si>
  <si>
    <t>FLE /LV2</t>
  </si>
  <si>
    <t>Integrated River Basin Management</t>
  </si>
  <si>
    <t>M1 EA S2</t>
  </si>
  <si>
    <t>Definition &amp; concepts</t>
  </si>
  <si>
    <t>River basin management application</t>
  </si>
  <si>
    <t>Hydroinformatics Systems Development</t>
  </si>
  <si>
    <t>Modelling methods</t>
  </si>
  <si>
    <t>Computational Hydraulics</t>
  </si>
  <si>
    <t>Numerical methods</t>
  </si>
  <si>
    <t>Computational hydraulics</t>
  </si>
  <si>
    <t>Modelling and Forecasting of Floods</t>
  </si>
  <si>
    <t>Modelling environments</t>
  </si>
  <si>
    <t>Project</t>
  </si>
  <si>
    <t>Climate Change: Vulnerability, Impacts &amp; Adaptation</t>
  </si>
  <si>
    <t>Climate change</t>
  </si>
  <si>
    <t>Impact assessment</t>
  </si>
  <si>
    <t>Writing Dissertations in Science and Engineering</t>
  </si>
  <si>
    <t>Methodology</t>
  </si>
  <si>
    <t>Thesis writing</t>
  </si>
  <si>
    <t>GE5 (FISE) - S9</t>
  </si>
  <si>
    <t>Modélisation numérique (Choisir 1 ECUE optionnelle parmi les 2 au choix)</t>
  </si>
  <si>
    <r>
      <rPr>
        <i/>
        <sz val="11"/>
        <color theme="1"/>
        <rFont val="Calibri"/>
        <family val="2"/>
        <scheme val="minor"/>
      </rPr>
      <t>(ECUE obligatoire)</t>
    </r>
    <r>
      <rPr>
        <sz val="11"/>
        <color theme="1"/>
        <rFont val="Calibri"/>
        <family val="2"/>
        <scheme val="minor"/>
      </rPr>
      <t xml:space="preserve"> Modélisation en hydraulique urbaine</t>
    </r>
  </si>
  <si>
    <t>OUI : GE5 S9 FISE, GE5 S9 CPro</t>
  </si>
  <si>
    <r>
      <rPr>
        <i/>
        <sz val="11"/>
        <color theme="1"/>
        <rFont val="Calibri"/>
        <family val="2"/>
        <scheme val="minor"/>
      </rPr>
      <t>(ECUE obligatoire)</t>
    </r>
    <r>
      <rPr>
        <sz val="11"/>
        <color theme="1"/>
        <rFont val="Calibri"/>
        <family val="2"/>
        <scheme val="minor"/>
      </rPr>
      <t xml:space="preserve"> Modélisation 2D (surface libre et en charge)</t>
    </r>
  </si>
  <si>
    <r>
      <rPr>
        <i/>
        <sz val="11"/>
        <rFont val="Calibri"/>
        <family val="2"/>
        <scheme val="minor"/>
      </rPr>
      <t xml:space="preserve">(ECUE optionnelle) </t>
    </r>
    <r>
      <rPr>
        <sz val="11"/>
        <rFont val="Calibri"/>
        <family val="2"/>
        <scheme val="minor"/>
      </rPr>
      <t>Modélisation milieux poreux</t>
    </r>
  </si>
  <si>
    <r>
      <rPr>
        <i/>
        <sz val="11"/>
        <rFont val="Calibri"/>
        <family val="2"/>
        <scheme val="minor"/>
      </rPr>
      <t xml:space="preserve">(ECUE optionnelle) </t>
    </r>
    <r>
      <rPr>
        <sz val="11"/>
        <rFont val="Calibri"/>
        <family val="2"/>
        <scheme val="minor"/>
      </rPr>
      <t>Changement climatique et enjeux</t>
    </r>
  </si>
  <si>
    <t>OUI : GE5 S9 FISE, GE5 S9 Cpro</t>
  </si>
  <si>
    <t>Méthodologies opérationnelles</t>
  </si>
  <si>
    <t>Modélisation hydrologique avancée</t>
  </si>
  <si>
    <t>OUI : GE5 S9 FISE, GE5 S9 CPro, M2 Hydroprotech S3 FISE, M2 Hydroprotech S3 FISA</t>
  </si>
  <si>
    <t>Conception hydraulique</t>
  </si>
  <si>
    <t>Projets d'ingénierie</t>
  </si>
  <si>
    <t>Collaborative engineering and modelling</t>
  </si>
  <si>
    <t>(1) nombre hTD par groupe de 10 élèves</t>
  </si>
  <si>
    <t>AN</t>
  </si>
  <si>
    <t>Projets d'ingénierie / de recherche</t>
  </si>
  <si>
    <t>Communication visuelle</t>
  </si>
  <si>
    <t>Management responsable et cadre juridique</t>
  </si>
  <si>
    <t>Management et éthique</t>
  </si>
  <si>
    <t>Contexte réglementaire</t>
  </si>
  <si>
    <t>Marchés publics et collectivités territoriales</t>
  </si>
  <si>
    <t xml:space="preserve">UE Optionnelle Projet Métier (choisir 3 ECUE optionnelles parmi les 6 au choix suivant le Projet Métier) </t>
  </si>
  <si>
    <r>
      <rPr>
        <b/>
        <i/>
        <sz val="11"/>
        <color theme="1"/>
        <rFont val="Calibri"/>
        <family val="2"/>
      </rPr>
      <t xml:space="preserve">(ECUE optionnelle) </t>
    </r>
    <r>
      <rPr>
        <sz val="11"/>
        <color theme="1"/>
        <rFont val="Calibri"/>
        <family val="2"/>
      </rPr>
      <t>Modélisation de réseaux urbains, AEP, assainissement (Projet métier SSE)</t>
    </r>
  </si>
  <si>
    <r>
      <rPr>
        <b/>
        <i/>
        <sz val="11"/>
        <color theme="1"/>
        <rFont val="Calibri"/>
        <family val="2"/>
      </rPr>
      <t xml:space="preserve">(ECUE optionnelle) </t>
    </r>
    <r>
      <rPr>
        <sz val="11"/>
        <color theme="1"/>
        <rFont val="Calibri"/>
        <family val="2"/>
      </rPr>
      <t>Gestion des eaux souterraines (karst) (Projet métier SSE)</t>
    </r>
  </si>
  <si>
    <t>OUI : GE5 S9 FISE, M2 Hydroprotech S3 FISE</t>
  </si>
  <si>
    <r>
      <rPr>
        <b/>
        <i/>
        <sz val="11"/>
        <color theme="1"/>
        <rFont val="Calibri"/>
        <family val="2"/>
      </rPr>
      <t xml:space="preserve">(ECUE optionnelle) </t>
    </r>
    <r>
      <rPr>
        <sz val="11"/>
        <color theme="1"/>
        <rFont val="Calibri"/>
        <family val="2"/>
      </rPr>
      <t>Note de synthèse (Projet métier SSE)</t>
    </r>
  </si>
  <si>
    <r>
      <rPr>
        <b/>
        <i/>
        <sz val="11"/>
        <color theme="1"/>
        <rFont val="Calibri"/>
        <family val="2"/>
      </rPr>
      <t xml:space="preserve">(ECUE optionnelle) </t>
    </r>
    <r>
      <rPr>
        <sz val="11"/>
        <color theme="1"/>
        <rFont val="Calibri"/>
        <family val="2"/>
      </rPr>
      <t>Ingénierie côtière et hydraulique maritime (Projet métier HI)</t>
    </r>
  </si>
  <si>
    <r>
      <rPr>
        <b/>
        <i/>
        <sz val="11"/>
        <color theme="1"/>
        <rFont val="Calibri"/>
        <family val="2"/>
      </rPr>
      <t xml:space="preserve">(ECUE optionnelle) </t>
    </r>
    <r>
      <rPr>
        <sz val="11"/>
        <color theme="1"/>
        <rFont val="Calibri"/>
        <family val="2"/>
      </rPr>
      <t>Morphodynamique et transport solide (Projet métier HI)</t>
    </r>
  </si>
  <si>
    <r>
      <rPr>
        <b/>
        <i/>
        <sz val="11"/>
        <color theme="1"/>
        <rFont val="Calibri"/>
        <family val="2"/>
      </rPr>
      <t xml:space="preserve">(ECUE optionnelle) </t>
    </r>
    <r>
      <rPr>
        <sz val="11"/>
        <color theme="1"/>
        <rFont val="Calibri"/>
        <family val="2"/>
      </rPr>
      <t>Programmation pour l'hydraulique (Projet métier HI)</t>
    </r>
  </si>
  <si>
    <t>(1) Seuil de dédoublement nombre hTD par groupe de 10 élèves</t>
  </si>
  <si>
    <t>GE5 (CPro) - S9</t>
  </si>
  <si>
    <t>Modélisation numérique</t>
  </si>
  <si>
    <t>Modélisation en hydraulique urbaine</t>
  </si>
  <si>
    <t>Modélisation 2D (surface libre et en charge)</t>
  </si>
  <si>
    <t>Changement climatique et enjeux</t>
  </si>
  <si>
    <t xml:space="preserve">UE Optionnelle Projet Métier (choisir 2 ECUE optionnelles parmi les 4 au choix suivant le Projet Métier) </t>
  </si>
  <si>
    <t>GE5 (FISE) - S10</t>
  </si>
  <si>
    <t>Stage ingénieur</t>
  </si>
  <si>
    <t>OUI : GE5 (FISE) S10 et M2 Hydroprotech (FISE) S4</t>
  </si>
  <si>
    <t>GE5 (CPro) - S10</t>
  </si>
  <si>
    <t>Management</t>
  </si>
  <si>
    <t>OUI : GE5 (Cpro) S10, M2 Hydroprotech FISA S10 + toutes formations PNS Alternant</t>
  </si>
  <si>
    <t>Innovation-Recherche multidisciplinaire &amp; Networking"multidisciplinaire</t>
  </si>
  <si>
    <t>OUI : GE5 (Cpro) S10, M2 Hydroprotech FISA S10 + toutes formations en Alternance PNS</t>
  </si>
  <si>
    <t>OUI : GE5 (Cpro) S10, M2 Hydroprotech FISA S10+ toutes formations en Alternance PNS</t>
  </si>
  <si>
    <t>Période entreprise</t>
  </si>
  <si>
    <t>OUI : GE5 (Cpro) S10, M2 Hydroprotech FISA S10</t>
  </si>
  <si>
    <t>(2) seuil de dédoublement à 40 élèves</t>
  </si>
  <si>
    <t>(3) cout HETD = 0</t>
  </si>
  <si>
    <t>Projet multidisciplinaire (2)</t>
  </si>
  <si>
    <t>Immersion recherche (3)</t>
  </si>
  <si>
    <t>Networking et partage d'expérience 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</si>
</sst>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0070C0"/>
      <name val="Calibri"/>
      <family val="2"/>
    </font>
    <font>
      <sz val="11"/>
      <color rgb="FF000000"/>
      <name val="Calibri"/>
      <family val="2"/>
    </font>
    <font>
      <b/>
      <sz val="11"/>
      <color rgb="FF0070C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4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color rgb="FF0070C0"/>
      <name val="Calibri"/>
      <family val="2"/>
      <charset val="1"/>
    </font>
    <font>
      <sz val="11"/>
      <name val="Calibri"/>
      <family val="2"/>
      <charset val="1"/>
    </font>
    <font>
      <b/>
      <i/>
      <sz val="11"/>
      <color rgb="FF0070C0"/>
      <name val="Calibri"/>
      <family val="2"/>
      <charset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9"/>
      <color theme="1"/>
      <name val="Calibri"/>
      <family val="2"/>
      <scheme val="minor"/>
    </font>
    <font>
      <b/>
      <i/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7030A0"/>
      <name val="Calibri"/>
      <family val="2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1"/>
      <name val="Calibri"/>
      <family val="2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rgb="FFD7E4B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7E4BD"/>
        <bgColor rgb="FFEEECE1"/>
      </patternFill>
    </fill>
    <fill>
      <patternFill patternType="solid">
        <fgColor rgb="FF002060"/>
        <bgColor rgb="FF808080"/>
      </patternFill>
    </fill>
    <fill>
      <patternFill patternType="solid">
        <fgColor theme="9" tint="0.39997558519241921"/>
        <bgColor rgb="FFEEECE1"/>
      </patternFill>
    </fill>
    <fill>
      <patternFill patternType="solid">
        <fgColor rgb="FFF79646"/>
        <bgColor rgb="FFFF8080"/>
      </patternFill>
    </fill>
    <fill>
      <patternFill patternType="solid">
        <fgColor rgb="FF7030A0"/>
        <bgColor indexed="64"/>
      </patternFill>
    </fill>
    <fill>
      <patternFill patternType="solid">
        <fgColor rgb="FFFFFF99"/>
        <bgColor rgb="FFFDEADA"/>
      </patternFill>
    </fill>
    <fill>
      <patternFill patternType="solid">
        <fgColor rgb="FFFFFF99"/>
        <bgColor rgb="FF99CCFF"/>
      </patternFill>
    </fill>
    <fill>
      <patternFill patternType="solid">
        <fgColor rgb="FFFFC000"/>
        <bgColor rgb="FFEEECE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EEECE1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3" fillId="0" borderId="0"/>
    <xf numFmtId="0" fontId="24" fillId="14" borderId="0" applyBorder="0" applyProtection="0"/>
  </cellStyleXfs>
  <cellXfs count="186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0" fontId="12" fillId="9" borderId="0" xfId="0" applyFont="1" applyFill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9" borderId="0" xfId="0" applyFill="1"/>
    <xf numFmtId="0" fontId="17" fillId="11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9" fillId="11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9" borderId="0" xfId="0" applyFill="1" applyAlignment="1">
      <alignment horizontal="left"/>
    </xf>
    <xf numFmtId="0" fontId="3" fillId="9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0" fillId="9" borderId="0" xfId="0" applyFill="1" applyAlignment="1"/>
    <xf numFmtId="0" fontId="0" fillId="0" borderId="0" xfId="0" applyAlignment="1"/>
    <xf numFmtId="0" fontId="18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left" vertical="center"/>
    </xf>
    <xf numFmtId="0" fontId="16" fillId="12" borderId="0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7" borderId="1" xfId="0" applyFont="1" applyFill="1" applyBorder="1" applyAlignment="1">
      <alignment vertical="center"/>
    </xf>
    <xf numFmtId="0" fontId="3" fillId="9" borderId="0" xfId="0" applyFont="1" applyFill="1" applyBorder="1" applyAlignment="1">
      <alignment horizontal="left" vertical="center"/>
    </xf>
    <xf numFmtId="0" fontId="18" fillId="0" borderId="3" xfId="0" applyFont="1" applyFill="1" applyBorder="1" applyAlignment="1">
      <alignment horizontal="left" vertical="center" wrapText="1"/>
    </xf>
    <xf numFmtId="0" fontId="0" fillId="0" borderId="0" xfId="0"/>
    <xf numFmtId="0" fontId="10" fillId="0" borderId="1" xfId="1" applyFont="1" applyFill="1" applyBorder="1" applyAlignment="1">
      <alignment horizontal="left" vertical="center"/>
    </xf>
    <xf numFmtId="0" fontId="10" fillId="0" borderId="1" xfId="2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0" fillId="10" borderId="1" xfId="0" applyFill="1" applyBorder="1" applyAlignment="1">
      <alignment horizontal="left"/>
    </xf>
    <xf numFmtId="0" fontId="0" fillId="8" borderId="1" xfId="0" applyFill="1" applyBorder="1" applyAlignment="1">
      <alignment horizontal="left"/>
    </xf>
    <xf numFmtId="0" fontId="17" fillId="1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5" fillId="12" borderId="0" xfId="0" applyFont="1" applyFill="1" applyBorder="1" applyAlignment="1">
      <alignment horizontal="center" vertical="center"/>
    </xf>
    <xf numFmtId="0" fontId="16" fillId="12" borderId="0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9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9" borderId="0" xfId="0" applyFill="1" applyBorder="1" applyAlignment="1">
      <alignment horizontal="left" vertical="center"/>
    </xf>
    <xf numFmtId="0" fontId="18" fillId="0" borderId="1" xfId="4" applyFont="1" applyFill="1" applyBorder="1" applyAlignment="1" applyProtection="1">
      <alignment horizontal="left" vertical="center"/>
    </xf>
    <xf numFmtId="0" fontId="25" fillId="7" borderId="1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0" fontId="27" fillId="0" borderId="0" xfId="0" applyFont="1"/>
    <xf numFmtId="0" fontId="28" fillId="0" borderId="0" xfId="3" applyFont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0" fontId="29" fillId="7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/>
    </xf>
    <xf numFmtId="0" fontId="12" fillId="15" borderId="0" xfId="0" applyFont="1" applyFill="1" applyAlignment="1">
      <alignment horizontal="center" vertical="center" wrapText="1"/>
    </xf>
    <xf numFmtId="0" fontId="29" fillId="13" borderId="1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/>
    </xf>
    <xf numFmtId="0" fontId="31" fillId="7" borderId="1" xfId="0" applyFont="1" applyFill="1" applyBorder="1" applyAlignment="1">
      <alignment vertical="center"/>
    </xf>
    <xf numFmtId="2" fontId="7" fillId="4" borderId="1" xfId="0" applyNumberFormat="1" applyFont="1" applyFill="1" applyBorder="1" applyAlignment="1">
      <alignment horizontal="center" vertical="center"/>
    </xf>
    <xf numFmtId="0" fontId="12" fillId="9" borderId="0" xfId="0" applyFont="1" applyFill="1" applyAlignment="1">
      <alignment horizontal="center" vertical="center"/>
    </xf>
    <xf numFmtId="0" fontId="12" fillId="15" borderId="0" xfId="0" applyFont="1" applyFill="1" applyAlignment="1">
      <alignment horizontal="center" vertical="center"/>
    </xf>
    <xf numFmtId="0" fontId="4" fillId="9" borderId="0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/>
    </xf>
    <xf numFmtId="2" fontId="10" fillId="0" borderId="1" xfId="0" applyNumberFormat="1" applyFont="1" applyBorder="1" applyAlignment="1">
      <alignment horizontal="center" vertical="center"/>
    </xf>
    <xf numFmtId="0" fontId="10" fillId="8" borderId="1" xfId="0" applyFont="1" applyFill="1" applyBorder="1" applyAlignment="1">
      <alignment horizontal="center"/>
    </xf>
    <xf numFmtId="0" fontId="10" fillId="8" borderId="1" xfId="0" applyFont="1" applyFill="1" applyBorder="1" applyAlignment="1">
      <alignment horizontal="left"/>
    </xf>
    <xf numFmtId="0" fontId="10" fillId="10" borderId="1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left"/>
    </xf>
    <xf numFmtId="20" fontId="0" fillId="0" borderId="0" xfId="0" applyNumberFormat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left" vertical="center"/>
    </xf>
    <xf numFmtId="0" fontId="0" fillId="0" borderId="1" xfId="1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center" vertical="center"/>
    </xf>
    <xf numFmtId="0" fontId="10" fillId="8" borderId="1" xfId="0" applyFont="1" applyFill="1" applyBorder="1" applyAlignment="1"/>
    <xf numFmtId="0" fontId="10" fillId="10" borderId="1" xfId="0" applyFont="1" applyFill="1" applyBorder="1" applyAlignment="1"/>
    <xf numFmtId="0" fontId="2" fillId="5" borderId="1" xfId="0" applyFont="1" applyFill="1" applyBorder="1" applyAlignment="1">
      <alignment horizontal="center" vertical="center"/>
    </xf>
    <xf numFmtId="0" fontId="14" fillId="16" borderId="1" xfId="3" applyFont="1" applyFill="1" applyBorder="1" applyAlignment="1">
      <alignment horizontal="center" vertical="center" wrapText="1"/>
    </xf>
    <xf numFmtId="0" fontId="2" fillId="17" borderId="1" xfId="3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0" fontId="10" fillId="8" borderId="1" xfId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/>
    </xf>
    <xf numFmtId="2" fontId="7" fillId="6" borderId="1" xfId="0" applyNumberFormat="1" applyFont="1" applyFill="1" applyBorder="1" applyAlignment="1">
      <alignment horizontal="center" vertical="center"/>
    </xf>
    <xf numFmtId="0" fontId="35" fillId="7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2" fontId="17" fillId="13" borderId="1" xfId="0" applyNumberFormat="1" applyFon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10" fillId="7" borderId="1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0" fillId="9" borderId="0" xfId="0" applyFill="1" applyAlignment="1">
      <alignment horizontal="center"/>
    </xf>
    <xf numFmtId="0" fontId="0" fillId="9" borderId="0" xfId="0" applyFill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33" fillId="10" borderId="1" xfId="0" applyFont="1" applyFill="1" applyBorder="1" applyAlignment="1">
      <alignment horizontal="center" vertical="center"/>
    </xf>
    <xf numFmtId="2" fontId="0" fillId="7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18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/>
    </xf>
    <xf numFmtId="0" fontId="17" fillId="18" borderId="1" xfId="0" applyFont="1" applyFill="1" applyBorder="1" applyAlignment="1">
      <alignment horizontal="center" vertical="center"/>
    </xf>
    <xf numFmtId="0" fontId="19" fillId="18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0" xfId="0" applyFill="1"/>
    <xf numFmtId="0" fontId="0" fillId="9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4" fillId="7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 wrapText="1"/>
    </xf>
    <xf numFmtId="0" fontId="39" fillId="7" borderId="1" xfId="0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 wrapText="1"/>
    </xf>
    <xf numFmtId="0" fontId="28" fillId="7" borderId="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 wrapText="1"/>
    </xf>
    <xf numFmtId="0" fontId="40" fillId="8" borderId="1" xfId="0" applyFont="1" applyFill="1" applyBorder="1" applyAlignment="1">
      <alignment horizontal="center" vertical="center" wrapText="1"/>
    </xf>
    <xf numFmtId="0" fontId="41" fillId="9" borderId="0" xfId="0" applyFont="1" applyFill="1" applyAlignment="1">
      <alignment horizontal="center" vertical="center" wrapText="1"/>
    </xf>
    <xf numFmtId="0" fontId="41" fillId="9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7" fillId="7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5" fillId="19" borderId="1" xfId="0" applyFont="1" applyFill="1" applyBorder="1" applyAlignment="1">
      <alignment horizontal="left" vertical="center"/>
    </xf>
    <xf numFmtId="0" fontId="5" fillId="19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7" fillId="20" borderId="1" xfId="0" applyFont="1" applyFill="1" applyBorder="1" applyAlignment="1">
      <alignment horizontal="left" vertical="center"/>
    </xf>
    <xf numFmtId="0" fontId="10" fillId="7" borderId="1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center" vertical="center"/>
    </xf>
    <xf numFmtId="0" fontId="6" fillId="22" borderId="0" xfId="3" applyFont="1" applyFill="1" applyAlignment="1">
      <alignment horizontal="left" vertical="center"/>
    </xf>
    <xf numFmtId="0" fontId="0" fillId="22" borderId="0" xfId="0" applyFill="1"/>
    <xf numFmtId="0" fontId="0" fillId="22" borderId="0" xfId="0" applyFill="1" applyAlignment="1">
      <alignment horizontal="left" vertical="center"/>
    </xf>
    <xf numFmtId="0" fontId="6" fillId="21" borderId="1" xfId="0" applyFont="1" applyFill="1" applyBorder="1" applyAlignment="1">
      <alignment horizontal="left" vertical="center"/>
    </xf>
    <xf numFmtId="0" fontId="10" fillId="21" borderId="1" xfId="0" applyFont="1" applyFill="1" applyBorder="1" applyAlignment="1">
      <alignment horizontal="center" vertical="center"/>
    </xf>
    <xf numFmtId="0" fontId="0" fillId="21" borderId="1" xfId="0" applyFill="1" applyBorder="1" applyAlignment="1">
      <alignment horizontal="center" vertical="center"/>
    </xf>
    <xf numFmtId="0" fontId="31" fillId="21" borderId="1" xfId="0" applyFont="1" applyFill="1" applyBorder="1" applyAlignment="1">
      <alignment horizontal="center" vertical="center"/>
    </xf>
    <xf numFmtId="0" fontId="25" fillId="21" borderId="1" xfId="0" applyFont="1" applyFill="1" applyBorder="1" applyAlignment="1">
      <alignment horizontal="center" vertical="center"/>
    </xf>
  </cellXfs>
  <cellStyles count="5">
    <cellStyle name="Accent1" xfId="1" builtinId="29"/>
    <cellStyle name="Accent6" xfId="2" builtinId="49"/>
    <cellStyle name="Normal" xfId="0" builtinId="0"/>
    <cellStyle name="Normal 2" xfId="3" xr:uid="{00000000-0005-0000-0000-000003000000}"/>
    <cellStyle name="TableStyleLight1" xfId="4" xr:uid="{00000000-0005-0000-0000-000004000000}"/>
  </cellStyles>
  <dxfs count="0"/>
  <tableStyles count="0" defaultTableStyle="TableStyleMedium2" defaultPivotStyle="PivotStyleLight16"/>
  <colors>
    <mruColors>
      <color rgb="FFFFFF99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D7602-EF36-49F6-8AF0-86B22C0DCC26}">
  <sheetPr>
    <tabColor rgb="FFFFC000"/>
  </sheetPr>
  <dimension ref="A1:N23"/>
  <sheetViews>
    <sheetView zoomScale="40" zoomScaleNormal="40" workbookViewId="0">
      <selection activeCell="M22" sqref="M22"/>
    </sheetView>
  </sheetViews>
  <sheetFormatPr baseColWidth="10" defaultColWidth="11.42578125" defaultRowHeight="15" x14ac:dyDescent="0.25"/>
  <cols>
    <col min="1" max="1" width="17" style="3" customWidth="1"/>
    <col min="2" max="2" width="70.7109375" style="3" customWidth="1"/>
    <col min="3" max="3" width="38.7109375" style="3" customWidth="1"/>
    <col min="4" max="5" width="13.85546875" style="3" customWidth="1"/>
    <col min="6" max="6" width="9.7109375" style="3" customWidth="1"/>
    <col min="7" max="7" width="8.85546875" style="3" customWidth="1"/>
    <col min="8" max="8" width="17.7109375" style="3" customWidth="1"/>
    <col min="9" max="9" width="13.140625" style="3" customWidth="1"/>
    <col min="10" max="10" width="15.7109375" style="3" customWidth="1"/>
    <col min="11" max="11" width="16.42578125" style="3" customWidth="1"/>
    <col min="12" max="12" width="21.5703125" style="3" customWidth="1"/>
    <col min="13" max="13" width="77.28515625" style="70" customWidth="1"/>
    <col min="14" max="14" width="19.140625" style="3" customWidth="1"/>
  </cols>
  <sheetData>
    <row r="1" spans="1:14" ht="43.5" customHeight="1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17" t="s">
        <v>7</v>
      </c>
      <c r="I1" s="5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s="33" customFormat="1" ht="18.75" x14ac:dyDescent="0.25">
      <c r="A2" s="40" t="s">
        <v>14</v>
      </c>
      <c r="B2" s="30"/>
      <c r="C2" s="30">
        <f>SUM(D2:F2)</f>
        <v>260</v>
      </c>
      <c r="D2" s="87">
        <f>SUMIF($A$3:$A$19,"UE",D3:D19)</f>
        <v>50</v>
      </c>
      <c r="E2" s="87">
        <f t="shared" ref="E2:F2" si="0">SUMIF($A$3:$A$19,"UE",E3:E19)</f>
        <v>186</v>
      </c>
      <c r="F2" s="87">
        <f t="shared" si="0"/>
        <v>24</v>
      </c>
      <c r="G2" s="88">
        <f>SUMIF($A$3:$A$19,"UE",G3:G19)</f>
        <v>55</v>
      </c>
      <c r="H2" s="87"/>
      <c r="I2" s="87">
        <f>SUMIF($A$3:$A$19,"UE",I3:I19)</f>
        <v>30</v>
      </c>
      <c r="J2" s="89"/>
      <c r="K2" s="89"/>
      <c r="L2" s="10"/>
      <c r="M2" s="71"/>
      <c r="N2" s="30"/>
    </row>
    <row r="3" spans="1:14" x14ac:dyDescent="0.25">
      <c r="A3" s="47" t="s">
        <v>15</v>
      </c>
      <c r="B3" s="47" t="s">
        <v>16</v>
      </c>
      <c r="C3" s="56">
        <f>SUM(D3:F3)</f>
        <v>66</v>
      </c>
      <c r="D3" s="57">
        <f>SUM(D4:D6)</f>
        <v>12</v>
      </c>
      <c r="E3" s="57">
        <f t="shared" ref="E3:F3" si="1">SUM(E4:E6)</f>
        <v>54</v>
      </c>
      <c r="F3" s="57">
        <f t="shared" si="1"/>
        <v>0</v>
      </c>
      <c r="G3" s="79">
        <f>SUM(G4:G6)</f>
        <v>20</v>
      </c>
      <c r="H3" s="119"/>
      <c r="I3" s="57">
        <v>7</v>
      </c>
      <c r="J3" s="115"/>
      <c r="K3" s="115"/>
      <c r="L3" s="62" t="s">
        <v>17</v>
      </c>
      <c r="M3" s="48" t="s">
        <v>17</v>
      </c>
      <c r="N3" s="110"/>
    </row>
    <row r="4" spans="1:14" x14ac:dyDescent="0.25">
      <c r="A4" s="46" t="s">
        <v>18</v>
      </c>
      <c r="B4" s="43" t="s">
        <v>19</v>
      </c>
      <c r="C4" s="58"/>
      <c r="D4" s="59">
        <v>6</v>
      </c>
      <c r="E4" s="59">
        <v>12</v>
      </c>
      <c r="F4" s="45">
        <v>0</v>
      </c>
      <c r="G4" s="80">
        <v>0</v>
      </c>
      <c r="H4" s="118">
        <f>1/3</f>
        <v>0.33333333333333331</v>
      </c>
      <c r="I4" s="59"/>
      <c r="J4" s="113">
        <v>2</v>
      </c>
      <c r="K4" s="114" t="s">
        <v>20</v>
      </c>
      <c r="L4" s="61" t="s">
        <v>21</v>
      </c>
      <c r="M4" s="163" t="s">
        <v>22</v>
      </c>
      <c r="N4" s="112" t="s">
        <v>23</v>
      </c>
    </row>
    <row r="5" spans="1:14" x14ac:dyDescent="0.25">
      <c r="A5" s="46" t="s">
        <v>18</v>
      </c>
      <c r="B5" s="43" t="s">
        <v>24</v>
      </c>
      <c r="C5" s="58"/>
      <c r="D5" s="59">
        <v>0</v>
      </c>
      <c r="E5" s="59">
        <v>30</v>
      </c>
      <c r="F5" s="45">
        <v>0</v>
      </c>
      <c r="G5" s="80">
        <v>20</v>
      </c>
      <c r="H5" s="118">
        <f>1/3</f>
        <v>0.33333333333333331</v>
      </c>
      <c r="I5" s="59"/>
      <c r="J5" s="113">
        <v>2</v>
      </c>
      <c r="K5" s="114" t="s">
        <v>20</v>
      </c>
      <c r="L5" s="61" t="s">
        <v>21</v>
      </c>
      <c r="M5" s="163" t="s">
        <v>17</v>
      </c>
      <c r="N5" s="112" t="s">
        <v>23</v>
      </c>
    </row>
    <row r="6" spans="1:14" s="42" customFormat="1" x14ac:dyDescent="0.25">
      <c r="A6" s="46" t="s">
        <v>18</v>
      </c>
      <c r="B6" s="43" t="s">
        <v>25</v>
      </c>
      <c r="C6" s="58"/>
      <c r="D6" s="59">
        <v>6</v>
      </c>
      <c r="E6" s="59">
        <v>12</v>
      </c>
      <c r="F6" s="45">
        <v>0</v>
      </c>
      <c r="G6" s="80">
        <v>0</v>
      </c>
      <c r="H6" s="118">
        <f>1/3</f>
        <v>0.33333333333333331</v>
      </c>
      <c r="I6" s="59"/>
      <c r="J6" s="113">
        <v>2</v>
      </c>
      <c r="K6" s="114" t="s">
        <v>20</v>
      </c>
      <c r="L6" s="61" t="s">
        <v>21</v>
      </c>
      <c r="M6" s="163" t="s">
        <v>26</v>
      </c>
      <c r="N6" s="112" t="s">
        <v>23</v>
      </c>
    </row>
    <row r="7" spans="1:14" x14ac:dyDescent="0.25">
      <c r="A7" s="47" t="s">
        <v>15</v>
      </c>
      <c r="B7" s="47" t="s">
        <v>27</v>
      </c>
      <c r="C7" s="56">
        <f>SUM(D7:F7)</f>
        <v>82</v>
      </c>
      <c r="D7" s="57">
        <f>SUM(D8:D9)</f>
        <v>22</v>
      </c>
      <c r="E7" s="57">
        <f t="shared" ref="E7" si="2">SUM(E8:E9)</f>
        <v>48</v>
      </c>
      <c r="F7" s="57">
        <f t="shared" ref="F7" si="3">SUM(F8:F9)</f>
        <v>12</v>
      </c>
      <c r="G7" s="79">
        <f>SUM(G8:G9)</f>
        <v>0</v>
      </c>
      <c r="H7" s="119"/>
      <c r="I7" s="57">
        <v>9</v>
      </c>
      <c r="J7" s="115"/>
      <c r="K7" s="115"/>
      <c r="L7" s="62" t="s">
        <v>17</v>
      </c>
      <c r="M7" s="48" t="s">
        <v>17</v>
      </c>
      <c r="N7" s="111"/>
    </row>
    <row r="8" spans="1:14" x14ac:dyDescent="0.25">
      <c r="A8" s="46" t="s">
        <v>18</v>
      </c>
      <c r="B8" s="43" t="s">
        <v>28</v>
      </c>
      <c r="C8" s="58"/>
      <c r="D8" s="59">
        <v>6</v>
      </c>
      <c r="E8" s="59">
        <v>24</v>
      </c>
      <c r="F8" s="45">
        <v>4</v>
      </c>
      <c r="G8" s="80">
        <v>0</v>
      </c>
      <c r="H8" s="118">
        <f>1/2</f>
        <v>0.5</v>
      </c>
      <c r="I8" s="59"/>
      <c r="J8" s="113">
        <v>2</v>
      </c>
      <c r="K8" s="114" t="s">
        <v>20</v>
      </c>
      <c r="L8" s="61" t="s">
        <v>21</v>
      </c>
      <c r="M8" s="163" t="s">
        <v>26</v>
      </c>
      <c r="N8" s="112" t="s">
        <v>23</v>
      </c>
    </row>
    <row r="9" spans="1:14" x14ac:dyDescent="0.25">
      <c r="A9" s="46" t="s">
        <v>18</v>
      </c>
      <c r="B9" s="43" t="s">
        <v>29</v>
      </c>
      <c r="C9" s="58"/>
      <c r="D9" s="59">
        <v>16</v>
      </c>
      <c r="E9" s="59">
        <v>24</v>
      </c>
      <c r="F9" s="45">
        <v>8</v>
      </c>
      <c r="G9" s="80">
        <v>0</v>
      </c>
      <c r="H9" s="118">
        <f>1/2</f>
        <v>0.5</v>
      </c>
      <c r="I9" s="59"/>
      <c r="J9" s="113">
        <v>2</v>
      </c>
      <c r="K9" s="114" t="s">
        <v>20</v>
      </c>
      <c r="L9" s="61" t="s">
        <v>21</v>
      </c>
      <c r="M9" s="163" t="s">
        <v>26</v>
      </c>
      <c r="N9" s="112" t="s">
        <v>30</v>
      </c>
    </row>
    <row r="10" spans="1:14" x14ac:dyDescent="0.25">
      <c r="A10" s="47" t="s">
        <v>15</v>
      </c>
      <c r="B10" s="47" t="s">
        <v>31</v>
      </c>
      <c r="C10" s="56">
        <f>SUM(D10:F10)</f>
        <v>44</v>
      </c>
      <c r="D10" s="57">
        <f>SUM(D11:D12)</f>
        <v>16</v>
      </c>
      <c r="E10" s="57">
        <f t="shared" ref="E10" si="4">SUM(E11:E12)</f>
        <v>16</v>
      </c>
      <c r="F10" s="57">
        <f t="shared" ref="F10" si="5">SUM(F11:F12)</f>
        <v>12</v>
      </c>
      <c r="G10" s="79">
        <f>SUM(G11:G12)</f>
        <v>8</v>
      </c>
      <c r="H10" s="119"/>
      <c r="I10" s="57">
        <v>6</v>
      </c>
      <c r="J10" s="116"/>
      <c r="K10" s="116"/>
      <c r="L10" s="62" t="s">
        <v>17</v>
      </c>
      <c r="M10" s="48" t="s">
        <v>17</v>
      </c>
      <c r="N10" s="110"/>
    </row>
    <row r="11" spans="1:14" x14ac:dyDescent="0.25">
      <c r="A11" s="46" t="s">
        <v>18</v>
      </c>
      <c r="B11" s="43" t="s">
        <v>32</v>
      </c>
      <c r="C11" s="58"/>
      <c r="D11" s="45">
        <v>6</v>
      </c>
      <c r="E11" s="26">
        <v>6</v>
      </c>
      <c r="F11" s="26">
        <v>6</v>
      </c>
      <c r="G11" s="80">
        <v>4</v>
      </c>
      <c r="H11" s="118">
        <f>1/2</f>
        <v>0.5</v>
      </c>
      <c r="I11" s="59"/>
      <c r="J11" s="113">
        <v>2</v>
      </c>
      <c r="K11" s="114" t="s">
        <v>20</v>
      </c>
      <c r="L11" s="61" t="s">
        <v>21</v>
      </c>
      <c r="M11" s="163" t="s">
        <v>26</v>
      </c>
      <c r="N11" s="112" t="s">
        <v>23</v>
      </c>
    </row>
    <row r="12" spans="1:14" x14ac:dyDescent="0.25">
      <c r="A12" s="46" t="s">
        <v>18</v>
      </c>
      <c r="B12" s="43" t="s">
        <v>33</v>
      </c>
      <c r="C12" s="58"/>
      <c r="D12" s="45">
        <v>10</v>
      </c>
      <c r="E12" s="26">
        <v>10</v>
      </c>
      <c r="F12" s="26">
        <v>6</v>
      </c>
      <c r="G12" s="80">
        <v>4</v>
      </c>
      <c r="H12" s="118">
        <f>1/2</f>
        <v>0.5</v>
      </c>
      <c r="I12" s="59"/>
      <c r="J12" s="113">
        <v>2</v>
      </c>
      <c r="K12" s="114" t="s">
        <v>20</v>
      </c>
      <c r="L12" s="61" t="s">
        <v>21</v>
      </c>
      <c r="M12" s="163" t="s">
        <v>26</v>
      </c>
      <c r="N12" s="112" t="s">
        <v>23</v>
      </c>
    </row>
    <row r="13" spans="1:14" x14ac:dyDescent="0.25">
      <c r="A13" s="47" t="s">
        <v>15</v>
      </c>
      <c r="B13" s="47" t="s">
        <v>34</v>
      </c>
      <c r="C13" s="56">
        <f>SUM(D13:F13)</f>
        <v>36</v>
      </c>
      <c r="D13" s="57">
        <f>SUM(D14:D15)</f>
        <v>0</v>
      </c>
      <c r="E13" s="57">
        <f t="shared" ref="E13" si="6">SUM(E14:E15)</f>
        <v>36</v>
      </c>
      <c r="F13" s="57">
        <f t="shared" ref="F13" si="7">SUM(F14:F15)</f>
        <v>0</v>
      </c>
      <c r="G13" s="79">
        <f>SUM(G14:G15)</f>
        <v>12</v>
      </c>
      <c r="H13" s="119"/>
      <c r="I13" s="57">
        <v>3</v>
      </c>
      <c r="J13" s="116"/>
      <c r="K13" s="116"/>
      <c r="L13" s="62" t="s">
        <v>17</v>
      </c>
      <c r="M13" s="48" t="s">
        <v>17</v>
      </c>
      <c r="N13" s="110"/>
    </row>
    <row r="14" spans="1:14" x14ac:dyDescent="0.25">
      <c r="A14" s="46" t="s">
        <v>18</v>
      </c>
      <c r="B14" s="43" t="s">
        <v>35</v>
      </c>
      <c r="C14" s="58"/>
      <c r="D14" s="45">
        <v>0</v>
      </c>
      <c r="E14" s="26">
        <v>24</v>
      </c>
      <c r="F14" s="45">
        <v>0</v>
      </c>
      <c r="G14" s="80">
        <v>4</v>
      </c>
      <c r="H14" s="118">
        <v>0.66666666666666663</v>
      </c>
      <c r="I14" s="59"/>
      <c r="J14" s="113">
        <v>2</v>
      </c>
      <c r="K14" s="114" t="s">
        <v>20</v>
      </c>
      <c r="L14" s="61" t="s">
        <v>21</v>
      </c>
      <c r="M14" s="163" t="s">
        <v>22</v>
      </c>
      <c r="N14" s="112" t="s">
        <v>23</v>
      </c>
    </row>
    <row r="15" spans="1:14" x14ac:dyDescent="0.25">
      <c r="A15" s="46" t="s">
        <v>18</v>
      </c>
      <c r="B15" s="43" t="s">
        <v>36</v>
      </c>
      <c r="C15" s="58"/>
      <c r="D15" s="45">
        <v>0</v>
      </c>
      <c r="E15" s="59">
        <v>12</v>
      </c>
      <c r="F15" s="45">
        <v>0</v>
      </c>
      <c r="G15" s="80">
        <v>8</v>
      </c>
      <c r="H15" s="118">
        <v>0.33333333333333331</v>
      </c>
      <c r="I15" s="59"/>
      <c r="J15" s="113">
        <v>2</v>
      </c>
      <c r="K15" s="114" t="s">
        <v>20</v>
      </c>
      <c r="L15" s="61" t="s">
        <v>21</v>
      </c>
      <c r="M15" s="163" t="s">
        <v>22</v>
      </c>
      <c r="N15" s="112" t="s">
        <v>23</v>
      </c>
    </row>
    <row r="16" spans="1:14" x14ac:dyDescent="0.25">
      <c r="A16" s="47" t="s">
        <v>15</v>
      </c>
      <c r="B16" s="47" t="s">
        <v>37</v>
      </c>
      <c r="C16" s="56">
        <f>SUM(D16:F16)</f>
        <v>30</v>
      </c>
      <c r="D16" s="57">
        <f>D17</f>
        <v>0</v>
      </c>
      <c r="E16" s="57">
        <f t="shared" ref="E16:F16" si="8">E17</f>
        <v>30</v>
      </c>
      <c r="F16" s="57">
        <f t="shared" si="8"/>
        <v>0</v>
      </c>
      <c r="G16" s="79">
        <f>G17</f>
        <v>15</v>
      </c>
      <c r="H16" s="119"/>
      <c r="I16" s="57">
        <v>3</v>
      </c>
      <c r="J16" s="116"/>
      <c r="K16" s="116"/>
      <c r="L16" s="62" t="s">
        <v>17</v>
      </c>
      <c r="M16" s="48" t="s">
        <v>17</v>
      </c>
      <c r="N16" s="110"/>
    </row>
    <row r="17" spans="1:14" x14ac:dyDescent="0.25">
      <c r="A17" s="46" t="s">
        <v>18</v>
      </c>
      <c r="B17" s="43" t="s">
        <v>38</v>
      </c>
      <c r="C17" s="58"/>
      <c r="D17" s="45">
        <v>0</v>
      </c>
      <c r="E17" s="59">
        <v>30</v>
      </c>
      <c r="F17" s="45">
        <v>0</v>
      </c>
      <c r="G17" s="80">
        <v>15</v>
      </c>
      <c r="H17" s="118">
        <v>1</v>
      </c>
      <c r="I17" s="59"/>
      <c r="J17" s="113">
        <v>2</v>
      </c>
      <c r="K17" s="114" t="s">
        <v>20</v>
      </c>
      <c r="L17" s="61" t="s">
        <v>21</v>
      </c>
      <c r="M17" s="163" t="s">
        <v>22</v>
      </c>
      <c r="N17" s="112" t="s">
        <v>30</v>
      </c>
    </row>
    <row r="18" spans="1:14" x14ac:dyDescent="0.25">
      <c r="A18" s="47" t="s">
        <v>15</v>
      </c>
      <c r="B18" s="47" t="s">
        <v>39</v>
      </c>
      <c r="C18" s="56">
        <v>2</v>
      </c>
      <c r="D18" s="57">
        <f>D19</f>
        <v>0</v>
      </c>
      <c r="E18" s="57">
        <f>E19</f>
        <v>2</v>
      </c>
      <c r="F18" s="57">
        <f>F19</f>
        <v>0</v>
      </c>
      <c r="G18" s="79">
        <v>0</v>
      </c>
      <c r="H18" s="119"/>
      <c r="I18" s="57">
        <v>2</v>
      </c>
      <c r="J18" s="116"/>
      <c r="K18" s="116"/>
      <c r="L18" s="62" t="s">
        <v>17</v>
      </c>
      <c r="M18" s="48" t="s">
        <v>17</v>
      </c>
      <c r="N18" s="110"/>
    </row>
    <row r="19" spans="1:14" s="42" customFormat="1" x14ac:dyDescent="0.25">
      <c r="A19" s="46" t="s">
        <v>18</v>
      </c>
      <c r="B19" s="43" t="s">
        <v>39</v>
      </c>
      <c r="C19" s="58" t="s">
        <v>40</v>
      </c>
      <c r="D19" s="45">
        <v>0</v>
      </c>
      <c r="E19" s="59">
        <v>2</v>
      </c>
      <c r="F19" s="45"/>
      <c r="G19" s="80">
        <v>0</v>
      </c>
      <c r="H19" s="118">
        <v>1</v>
      </c>
      <c r="I19" s="59"/>
      <c r="J19" s="113">
        <v>2</v>
      </c>
      <c r="K19" s="114" t="s">
        <v>41</v>
      </c>
      <c r="L19" s="61" t="s">
        <v>21</v>
      </c>
      <c r="M19" s="49" t="s">
        <v>17</v>
      </c>
      <c r="N19" s="112" t="s">
        <v>23</v>
      </c>
    </row>
    <row r="22" spans="1:14" x14ac:dyDescent="0.25">
      <c r="A22" s="109" t="s">
        <v>42</v>
      </c>
      <c r="M22" s="135"/>
    </row>
    <row r="23" spans="1:14" ht="24" customHeight="1" x14ac:dyDescent="0.25">
      <c r="A23" s="109" t="s">
        <v>43</v>
      </c>
    </row>
  </sheetData>
  <customSheetViews>
    <customSheetView guid="{909C9E56-8965-4850-A599-BB767CD395C9}" scale="80">
      <selection activeCell="C30" sqref="C30"/>
      <pageMargins left="0" right="0" top="0" bottom="0" header="0" footer="0"/>
    </customSheetView>
  </customSheetView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52951-70EF-44A2-931F-B2979720713F}">
  <sheetPr>
    <tabColor rgb="FFC00000"/>
    <pageSetUpPr fitToPage="1"/>
  </sheetPr>
  <dimension ref="A1:O27"/>
  <sheetViews>
    <sheetView topLeftCell="A2" zoomScale="55" zoomScaleNormal="55" workbookViewId="0">
      <selection activeCell="M38" sqref="M38"/>
    </sheetView>
  </sheetViews>
  <sheetFormatPr baseColWidth="10" defaultColWidth="11.42578125" defaultRowHeight="15" x14ac:dyDescent="0.25"/>
  <cols>
    <col min="1" max="1" width="17.7109375" style="42" customWidth="1"/>
    <col min="2" max="2" width="99.7109375" style="42" customWidth="1"/>
    <col min="3" max="3" width="44.140625" style="42" customWidth="1"/>
    <col min="4" max="4" width="16.140625" style="42" customWidth="1"/>
    <col min="5" max="5" width="20.85546875" style="42" customWidth="1"/>
    <col min="6" max="6" width="12" style="42" customWidth="1"/>
    <col min="7" max="7" width="19.7109375" style="42" customWidth="1"/>
    <col min="8" max="8" width="21.85546875" style="42" customWidth="1"/>
    <col min="9" max="9" width="22" style="42" customWidth="1"/>
    <col min="10" max="10" width="15.7109375" style="42" bestFit="1" customWidth="1"/>
    <col min="11" max="11" width="13.28515625" style="42" bestFit="1" customWidth="1"/>
    <col min="12" max="12" width="13.7109375" style="42" bestFit="1" customWidth="1"/>
    <col min="13" max="13" width="77.28515625" style="28" customWidth="1"/>
    <col min="14" max="14" width="11.42578125" style="3"/>
    <col min="15" max="15" width="11.42578125" style="147"/>
    <col min="16" max="16384" width="11.42578125" style="42"/>
  </cols>
  <sheetData>
    <row r="1" spans="1:14" ht="45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20" t="s">
        <v>7</v>
      </c>
      <c r="I1" s="120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ht="18.75" x14ac:dyDescent="0.25">
      <c r="A2" s="40" t="s">
        <v>223</v>
      </c>
      <c r="B2" s="40"/>
      <c r="C2" s="7">
        <f>SUM(D2:F2)</f>
        <v>369</v>
      </c>
      <c r="D2" s="8">
        <f>SUMIF($A$3:$A$23,"UE",D3:D23)</f>
        <v>140</v>
      </c>
      <c r="E2" s="8">
        <f>SUMIF($A$3:$A$23,"UE",E3:E23)</f>
        <v>191</v>
      </c>
      <c r="F2" s="8">
        <f>SUMIF($A$3:$A$23,"UE",F3:F23)</f>
        <v>38</v>
      </c>
      <c r="G2" s="82">
        <f>SUMIF($A$3:$A$23,"UE",G3:G23)</f>
        <v>48</v>
      </c>
      <c r="H2" s="8"/>
      <c r="I2" s="8">
        <f>SUMIF($A$3:$A$23,"UE",I3:I23)</f>
        <v>30</v>
      </c>
      <c r="J2" s="9"/>
      <c r="K2" s="9"/>
      <c r="L2" s="14"/>
      <c r="M2" s="29"/>
      <c r="N2" s="129"/>
    </row>
    <row r="3" spans="1:14" x14ac:dyDescent="0.25">
      <c r="A3" s="47" t="s">
        <v>15</v>
      </c>
      <c r="B3" s="47" t="s">
        <v>224</v>
      </c>
      <c r="C3" s="56">
        <f>SUM(D3:G3)</f>
        <v>76</v>
      </c>
      <c r="D3" s="57">
        <f>SUM(D4:D6)</f>
        <v>38</v>
      </c>
      <c r="E3" s="57">
        <f t="shared" ref="E3:F3" si="0">SUM(E4:E6)</f>
        <v>38</v>
      </c>
      <c r="F3" s="57">
        <f t="shared" si="0"/>
        <v>0</v>
      </c>
      <c r="G3" s="79">
        <f>SUM(G4:G5)</f>
        <v>0</v>
      </c>
      <c r="H3" s="119"/>
      <c r="I3" s="57">
        <v>6</v>
      </c>
      <c r="J3" s="94"/>
      <c r="K3" s="94"/>
      <c r="L3" s="94" t="s">
        <v>17</v>
      </c>
      <c r="M3" s="105" t="s">
        <v>17</v>
      </c>
      <c r="N3" s="130"/>
    </row>
    <row r="4" spans="1:14" x14ac:dyDescent="0.25">
      <c r="A4" s="99" t="s">
        <v>18</v>
      </c>
      <c r="B4" s="100" t="s">
        <v>225</v>
      </c>
      <c r="C4" s="45"/>
      <c r="D4" s="26">
        <v>8</v>
      </c>
      <c r="E4" s="45">
        <v>12</v>
      </c>
      <c r="F4" s="45">
        <v>0</v>
      </c>
      <c r="G4" s="80">
        <v>0</v>
      </c>
      <c r="H4" s="132">
        <f>1/3</f>
        <v>0.33333333333333331</v>
      </c>
      <c r="I4" s="67"/>
      <c r="J4" s="122">
        <v>2</v>
      </c>
      <c r="K4" s="122" t="s">
        <v>20</v>
      </c>
      <c r="L4" s="92" t="s">
        <v>21</v>
      </c>
      <c r="M4" s="104" t="s">
        <v>195</v>
      </c>
      <c r="N4" s="122" t="s">
        <v>23</v>
      </c>
    </row>
    <row r="5" spans="1:14" x14ac:dyDescent="0.25">
      <c r="A5" s="99" t="s">
        <v>18</v>
      </c>
      <c r="B5" s="100" t="s">
        <v>226</v>
      </c>
      <c r="C5" s="45"/>
      <c r="D5" s="45">
        <v>16</v>
      </c>
      <c r="E5" s="26">
        <v>26</v>
      </c>
      <c r="F5" s="45">
        <v>0</v>
      </c>
      <c r="G5" s="80">
        <v>0</v>
      </c>
      <c r="H5" s="132">
        <f>1/3</f>
        <v>0.33333333333333331</v>
      </c>
      <c r="I5" s="67"/>
      <c r="J5" s="122">
        <v>2</v>
      </c>
      <c r="K5" s="122" t="s">
        <v>20</v>
      </c>
      <c r="L5" s="92" t="s">
        <v>21</v>
      </c>
      <c r="M5" s="104" t="s">
        <v>195</v>
      </c>
      <c r="N5" s="122" t="s">
        <v>141</v>
      </c>
    </row>
    <row r="6" spans="1:14" x14ac:dyDescent="0.25">
      <c r="A6" s="99" t="s">
        <v>18</v>
      </c>
      <c r="B6" s="43" t="s">
        <v>227</v>
      </c>
      <c r="C6" s="45"/>
      <c r="D6" s="26">
        <v>14</v>
      </c>
      <c r="E6" s="26">
        <v>0</v>
      </c>
      <c r="F6" s="45">
        <v>0</v>
      </c>
      <c r="G6" s="80">
        <v>0</v>
      </c>
      <c r="H6" s="132">
        <v>0.33333333333333331</v>
      </c>
      <c r="I6" s="67"/>
      <c r="J6" s="122">
        <v>1</v>
      </c>
      <c r="K6" s="122" t="s">
        <v>20</v>
      </c>
      <c r="L6" s="92" t="s">
        <v>21</v>
      </c>
      <c r="M6" s="104" t="s">
        <v>199</v>
      </c>
      <c r="N6" s="122" t="s">
        <v>23</v>
      </c>
    </row>
    <row r="7" spans="1:14" x14ac:dyDescent="0.25">
      <c r="A7" s="47" t="s">
        <v>15</v>
      </c>
      <c r="B7" s="47" t="s">
        <v>200</v>
      </c>
      <c r="C7" s="56">
        <f>SUM(D7:G7)</f>
        <v>94</v>
      </c>
      <c r="D7" s="57">
        <f>SUM(D8:D10)</f>
        <v>28</v>
      </c>
      <c r="E7" s="57">
        <f t="shared" ref="E7:G7" si="1">SUM(E8:E10)</f>
        <v>46</v>
      </c>
      <c r="F7" s="57">
        <f t="shared" si="1"/>
        <v>12</v>
      </c>
      <c r="G7" s="79">
        <f t="shared" si="1"/>
        <v>8</v>
      </c>
      <c r="H7" s="119"/>
      <c r="I7" s="57">
        <v>6</v>
      </c>
      <c r="J7" s="131"/>
      <c r="K7" s="131"/>
      <c r="L7" s="94" t="s">
        <v>17</v>
      </c>
      <c r="M7" s="105" t="s">
        <v>17</v>
      </c>
      <c r="N7" s="130"/>
    </row>
    <row r="8" spans="1:14" x14ac:dyDescent="0.25">
      <c r="A8" s="99" t="s">
        <v>18</v>
      </c>
      <c r="B8" s="101" t="s">
        <v>120</v>
      </c>
      <c r="C8" s="45"/>
      <c r="D8" s="45">
        <v>8</v>
      </c>
      <c r="E8" s="45">
        <v>16</v>
      </c>
      <c r="F8" s="45">
        <v>0</v>
      </c>
      <c r="G8" s="80">
        <v>0</v>
      </c>
      <c r="H8" s="132">
        <f>2/6</f>
        <v>0.33333333333333331</v>
      </c>
      <c r="I8" s="67"/>
      <c r="J8" s="122">
        <v>2</v>
      </c>
      <c r="K8" s="122" t="s">
        <v>20</v>
      </c>
      <c r="L8" s="92" t="s">
        <v>21</v>
      </c>
      <c r="M8" s="104" t="s">
        <v>202</v>
      </c>
      <c r="N8" s="122" t="s">
        <v>23</v>
      </c>
    </row>
    <row r="9" spans="1:14" x14ac:dyDescent="0.25">
      <c r="A9" s="99" t="s">
        <v>18</v>
      </c>
      <c r="B9" s="101" t="s">
        <v>201</v>
      </c>
      <c r="C9" s="45"/>
      <c r="D9" s="45">
        <v>6</v>
      </c>
      <c r="E9" s="45">
        <v>0</v>
      </c>
      <c r="F9" s="45">
        <v>12</v>
      </c>
      <c r="G9" s="80">
        <v>8</v>
      </c>
      <c r="H9" s="132">
        <f>1/6</f>
        <v>0.16666666666666666</v>
      </c>
      <c r="I9" s="67"/>
      <c r="J9" s="122">
        <v>2</v>
      </c>
      <c r="K9" s="122" t="s">
        <v>20</v>
      </c>
      <c r="L9" s="92" t="s">
        <v>21</v>
      </c>
      <c r="M9" s="104" t="s">
        <v>202</v>
      </c>
      <c r="N9" s="122" t="s">
        <v>23</v>
      </c>
    </row>
    <row r="10" spans="1:14" x14ac:dyDescent="0.25">
      <c r="A10" s="99" t="s">
        <v>18</v>
      </c>
      <c r="B10" s="100" t="s">
        <v>203</v>
      </c>
      <c r="C10" s="45"/>
      <c r="D10" s="45">
        <v>14</v>
      </c>
      <c r="E10" s="45">
        <v>30</v>
      </c>
      <c r="F10" s="45">
        <v>0</v>
      </c>
      <c r="G10" s="80">
        <v>0</v>
      </c>
      <c r="H10" s="132">
        <f>3/6</f>
        <v>0.5</v>
      </c>
      <c r="I10" s="67"/>
      <c r="J10" s="122">
        <v>2</v>
      </c>
      <c r="K10" s="122" t="s">
        <v>20</v>
      </c>
      <c r="L10" s="92" t="s">
        <v>21</v>
      </c>
      <c r="M10" s="104" t="s">
        <v>202</v>
      </c>
      <c r="N10" s="122" t="s">
        <v>23</v>
      </c>
    </row>
    <row r="11" spans="1:14" x14ac:dyDescent="0.25">
      <c r="A11" s="47" t="s">
        <v>15</v>
      </c>
      <c r="B11" s="47" t="s">
        <v>204</v>
      </c>
      <c r="C11" s="56">
        <f>SUM(D11:G11)</f>
        <v>104</v>
      </c>
      <c r="D11" s="57">
        <f>SUM(D12:D14)</f>
        <v>10</v>
      </c>
      <c r="E11" s="57">
        <f t="shared" ref="E11:F11" si="2">SUM(E12:E14)</f>
        <v>34</v>
      </c>
      <c r="F11" s="57">
        <f t="shared" si="2"/>
        <v>20</v>
      </c>
      <c r="G11" s="79">
        <f>SUM(G12:G14)</f>
        <v>40</v>
      </c>
      <c r="H11" s="119"/>
      <c r="I11" s="57">
        <v>6</v>
      </c>
      <c r="J11" s="131"/>
      <c r="K11" s="131"/>
      <c r="L11" s="94" t="s">
        <v>17</v>
      </c>
      <c r="M11" s="105" t="s">
        <v>17</v>
      </c>
      <c r="N11" s="130"/>
    </row>
    <row r="12" spans="1:14" x14ac:dyDescent="0.25">
      <c r="A12" s="99" t="s">
        <v>18</v>
      </c>
      <c r="B12" s="101" t="s">
        <v>205</v>
      </c>
      <c r="C12" s="58" t="s">
        <v>206</v>
      </c>
      <c r="D12" s="45">
        <v>10</v>
      </c>
      <c r="E12" s="26">
        <v>22</v>
      </c>
      <c r="F12" s="26">
        <v>0</v>
      </c>
      <c r="G12" s="80">
        <v>0</v>
      </c>
      <c r="H12" s="132">
        <f>2/6</f>
        <v>0.33333333333333331</v>
      </c>
      <c r="I12" s="67"/>
      <c r="J12" s="122">
        <v>2</v>
      </c>
      <c r="K12" s="122" t="s">
        <v>20</v>
      </c>
      <c r="L12" s="92" t="s">
        <v>21</v>
      </c>
      <c r="M12" s="104" t="s">
        <v>202</v>
      </c>
      <c r="N12" s="122" t="s">
        <v>207</v>
      </c>
    </row>
    <row r="13" spans="1:14" x14ac:dyDescent="0.25">
      <c r="A13" s="99" t="s">
        <v>18</v>
      </c>
      <c r="B13" s="100" t="s">
        <v>208</v>
      </c>
      <c r="C13" s="58" t="s">
        <v>109</v>
      </c>
      <c r="D13" s="45">
        <v>0</v>
      </c>
      <c r="E13" s="26">
        <v>12</v>
      </c>
      <c r="F13" s="45">
        <v>0</v>
      </c>
      <c r="G13" s="80">
        <v>20</v>
      </c>
      <c r="H13" s="132">
        <f>2/6</f>
        <v>0.33333333333333331</v>
      </c>
      <c r="I13" s="67"/>
      <c r="J13" s="122">
        <v>2</v>
      </c>
      <c r="K13" s="122" t="s">
        <v>20</v>
      </c>
      <c r="L13" s="92" t="s">
        <v>21</v>
      </c>
      <c r="M13" s="104" t="s">
        <v>202</v>
      </c>
      <c r="N13" s="122" t="s">
        <v>23</v>
      </c>
    </row>
    <row r="14" spans="1:14" x14ac:dyDescent="0.25">
      <c r="A14" s="99" t="s">
        <v>18</v>
      </c>
      <c r="B14" s="168" t="s">
        <v>209</v>
      </c>
      <c r="C14" s="45"/>
      <c r="D14" s="58">
        <v>0</v>
      </c>
      <c r="E14" s="26">
        <v>0</v>
      </c>
      <c r="F14" s="26">
        <v>20</v>
      </c>
      <c r="G14" s="80">
        <v>20</v>
      </c>
      <c r="H14" s="132">
        <f>2/6</f>
        <v>0.33333333333333331</v>
      </c>
      <c r="I14" s="67"/>
      <c r="J14" s="122">
        <v>2</v>
      </c>
      <c r="K14" s="122" t="s">
        <v>20</v>
      </c>
      <c r="L14" s="92" t="s">
        <v>21</v>
      </c>
      <c r="M14" s="104" t="s">
        <v>202</v>
      </c>
      <c r="N14" s="122" t="s">
        <v>23</v>
      </c>
    </row>
    <row r="15" spans="1:14" x14ac:dyDescent="0.25">
      <c r="A15" s="47" t="s">
        <v>15</v>
      </c>
      <c r="B15" s="47" t="s">
        <v>210</v>
      </c>
      <c r="C15" s="56">
        <f>SUM(D15:G15)</f>
        <v>39</v>
      </c>
      <c r="D15" s="57">
        <f>SUM(D16)</f>
        <v>0</v>
      </c>
      <c r="E15" s="57">
        <f t="shared" ref="E15:G15" si="3">SUM(E16)</f>
        <v>39</v>
      </c>
      <c r="F15" s="57">
        <f t="shared" si="3"/>
        <v>0</v>
      </c>
      <c r="G15" s="79">
        <f t="shared" si="3"/>
        <v>0</v>
      </c>
      <c r="H15" s="119"/>
      <c r="I15" s="57">
        <v>3</v>
      </c>
      <c r="J15" s="131"/>
      <c r="K15" s="131"/>
      <c r="L15" s="94" t="s">
        <v>17</v>
      </c>
      <c r="M15" s="105" t="s">
        <v>17</v>
      </c>
      <c r="N15" s="130"/>
    </row>
    <row r="16" spans="1:14" x14ac:dyDescent="0.25">
      <c r="A16" s="99" t="s">
        <v>18</v>
      </c>
      <c r="B16" s="43" t="s">
        <v>211</v>
      </c>
      <c r="C16" s="45"/>
      <c r="D16" s="45">
        <v>0</v>
      </c>
      <c r="E16" s="26">
        <v>39</v>
      </c>
      <c r="F16" s="45">
        <v>0</v>
      </c>
      <c r="G16" s="80">
        <v>0</v>
      </c>
      <c r="H16" s="132">
        <v>1</v>
      </c>
      <c r="I16" s="67"/>
      <c r="J16" s="122">
        <v>2</v>
      </c>
      <c r="K16" s="122" t="s">
        <v>20</v>
      </c>
      <c r="L16" s="92" t="s">
        <v>21</v>
      </c>
      <c r="M16" s="104" t="s">
        <v>195</v>
      </c>
      <c r="N16" s="122" t="s">
        <v>23</v>
      </c>
    </row>
    <row r="17" spans="1:14" x14ac:dyDescent="0.25">
      <c r="A17" s="47" t="s">
        <v>15</v>
      </c>
      <c r="B17" s="47" t="s">
        <v>212</v>
      </c>
      <c r="C17" s="56">
        <f>SUM(D17:G17)</f>
        <v>40</v>
      </c>
      <c r="D17" s="57">
        <f>SUM(D18:D18)</f>
        <v>36</v>
      </c>
      <c r="E17" s="57">
        <f>SUM(E18:E18)</f>
        <v>4</v>
      </c>
      <c r="F17" s="57">
        <f>SUM(F18:F18)</f>
        <v>0</v>
      </c>
      <c r="G17" s="79">
        <f>SUM(G18:G18)</f>
        <v>0</v>
      </c>
      <c r="H17" s="119"/>
      <c r="I17" s="57">
        <v>3</v>
      </c>
      <c r="J17" s="131"/>
      <c r="K17" s="131"/>
      <c r="L17" s="94" t="s">
        <v>17</v>
      </c>
      <c r="M17" s="105" t="s">
        <v>17</v>
      </c>
      <c r="N17" s="130"/>
    </row>
    <row r="18" spans="1:14" x14ac:dyDescent="0.25">
      <c r="A18" s="99" t="s">
        <v>18</v>
      </c>
      <c r="B18" s="102" t="s">
        <v>213</v>
      </c>
      <c r="C18" s="45"/>
      <c r="D18" s="45">
        <v>36</v>
      </c>
      <c r="E18" s="45">
        <v>4</v>
      </c>
      <c r="F18" s="45">
        <v>0</v>
      </c>
      <c r="G18" s="80">
        <v>0</v>
      </c>
      <c r="H18" s="132">
        <v>1</v>
      </c>
      <c r="I18" s="67"/>
      <c r="J18" s="122">
        <v>2</v>
      </c>
      <c r="K18" s="122" t="s">
        <v>20</v>
      </c>
      <c r="L18" s="92" t="s">
        <v>21</v>
      </c>
      <c r="M18" s="104" t="s">
        <v>195</v>
      </c>
      <c r="N18" s="122" t="s">
        <v>23</v>
      </c>
    </row>
    <row r="19" spans="1:14" x14ac:dyDescent="0.25">
      <c r="A19" s="47" t="s">
        <v>15</v>
      </c>
      <c r="B19" s="170" t="s">
        <v>228</v>
      </c>
      <c r="C19" s="56">
        <f>SUM(D19:G19)</f>
        <v>64</v>
      </c>
      <c r="D19" s="57">
        <f>SUM(D20:D21)</f>
        <v>28</v>
      </c>
      <c r="E19" s="57">
        <f t="shared" ref="E19:F19" si="4">SUM(E20:E21)</f>
        <v>30</v>
      </c>
      <c r="F19" s="57">
        <f t="shared" si="4"/>
        <v>6</v>
      </c>
      <c r="G19" s="79">
        <f>SUM(G21:G21)</f>
        <v>0</v>
      </c>
      <c r="H19" s="119"/>
      <c r="I19" s="57">
        <v>6</v>
      </c>
      <c r="J19" s="131"/>
      <c r="K19" s="131"/>
      <c r="L19" s="94" t="s">
        <v>17</v>
      </c>
      <c r="M19" s="105" t="s">
        <v>17</v>
      </c>
      <c r="N19" s="130"/>
    </row>
    <row r="20" spans="1:14" x14ac:dyDescent="0.25">
      <c r="A20" s="99" t="s">
        <v>18</v>
      </c>
      <c r="B20" s="101" t="s">
        <v>215</v>
      </c>
      <c r="C20" s="45"/>
      <c r="D20" s="45">
        <v>16</v>
      </c>
      <c r="E20" s="45">
        <v>18</v>
      </c>
      <c r="F20" s="45">
        <v>6</v>
      </c>
      <c r="G20" s="80">
        <v>0</v>
      </c>
      <c r="H20" s="132">
        <v>0.5</v>
      </c>
      <c r="I20" s="67"/>
      <c r="J20" s="122">
        <v>2</v>
      </c>
      <c r="K20" s="122" t="s">
        <v>20</v>
      </c>
      <c r="L20" s="92" t="s">
        <v>21</v>
      </c>
      <c r="M20" s="104" t="s">
        <v>195</v>
      </c>
      <c r="N20" s="122" t="s">
        <v>23</v>
      </c>
    </row>
    <row r="21" spans="1:14" x14ac:dyDescent="0.25">
      <c r="A21" s="99" t="s">
        <v>18</v>
      </c>
      <c r="B21" s="101" t="s">
        <v>218</v>
      </c>
      <c r="C21" s="45"/>
      <c r="D21" s="45">
        <v>12</v>
      </c>
      <c r="E21" s="45">
        <v>12</v>
      </c>
      <c r="F21" s="45">
        <v>0</v>
      </c>
      <c r="G21" s="80">
        <v>0</v>
      </c>
      <c r="H21" s="132">
        <v>0.5</v>
      </c>
      <c r="I21" s="67"/>
      <c r="J21" s="122">
        <v>2</v>
      </c>
      <c r="K21" s="122" t="s">
        <v>20</v>
      </c>
      <c r="L21" s="92" t="s">
        <v>21</v>
      </c>
      <c r="M21" s="104" t="s">
        <v>202</v>
      </c>
      <c r="N21" s="122" t="s">
        <v>23</v>
      </c>
    </row>
    <row r="22" spans="1:14" x14ac:dyDescent="0.25">
      <c r="A22" s="99" t="s">
        <v>18</v>
      </c>
      <c r="B22" s="101" t="s">
        <v>219</v>
      </c>
      <c r="C22" s="45"/>
      <c r="D22" s="45">
        <v>14</v>
      </c>
      <c r="E22" s="45">
        <v>8</v>
      </c>
      <c r="F22" s="45">
        <v>0</v>
      </c>
      <c r="G22" s="80">
        <v>0</v>
      </c>
      <c r="H22" s="132">
        <v>0.5</v>
      </c>
      <c r="I22" s="67"/>
      <c r="J22" s="122">
        <v>2</v>
      </c>
      <c r="K22" s="122" t="s">
        <v>20</v>
      </c>
      <c r="L22" s="92" t="s">
        <v>21</v>
      </c>
      <c r="M22" s="104" t="s">
        <v>202</v>
      </c>
      <c r="N22" s="122" t="s">
        <v>23</v>
      </c>
    </row>
    <row r="23" spans="1:14" x14ac:dyDescent="0.25">
      <c r="A23" s="99" t="s">
        <v>18</v>
      </c>
      <c r="B23" s="101" t="s">
        <v>220</v>
      </c>
      <c r="C23" s="45"/>
      <c r="D23" s="45">
        <v>6</v>
      </c>
      <c r="E23" s="45">
        <v>38</v>
      </c>
      <c r="F23" s="45">
        <v>0</v>
      </c>
      <c r="G23" s="80">
        <v>0</v>
      </c>
      <c r="H23" s="132">
        <v>0.5</v>
      </c>
      <c r="I23" s="67"/>
      <c r="J23" s="122">
        <v>2</v>
      </c>
      <c r="K23" s="122" t="s">
        <v>20</v>
      </c>
      <c r="L23" s="92" t="s">
        <v>21</v>
      </c>
      <c r="M23" s="104" t="s">
        <v>195</v>
      </c>
      <c r="N23" s="122" t="s">
        <v>23</v>
      </c>
    </row>
    <row r="25" spans="1:14" x14ac:dyDescent="0.25">
      <c r="A25" s="109" t="s">
        <v>42</v>
      </c>
    </row>
    <row r="26" spans="1:14" x14ac:dyDescent="0.25">
      <c r="A26" s="109" t="s">
        <v>222</v>
      </c>
    </row>
    <row r="27" spans="1:14" x14ac:dyDescent="0.25">
      <c r="A27" s="109" t="s">
        <v>112</v>
      </c>
    </row>
  </sheetData>
  <pageMargins left="0.25" right="0.25" top="0.75" bottom="0.75" header="0.3" footer="0.3"/>
  <pageSetup paperSize="9" scale="75" fitToWidth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3" tint="-0.499984740745262"/>
    <pageSetUpPr fitToPage="1"/>
  </sheetPr>
  <dimension ref="A1:N7"/>
  <sheetViews>
    <sheetView zoomScale="55" zoomScaleNormal="55" workbookViewId="0">
      <selection activeCell="I16" sqref="I16"/>
    </sheetView>
  </sheetViews>
  <sheetFormatPr baseColWidth="10" defaultColWidth="11.42578125" defaultRowHeight="15" x14ac:dyDescent="0.25"/>
  <cols>
    <col min="1" max="1" width="11.28515625" customWidth="1"/>
    <col min="2" max="2" width="70.7109375" customWidth="1"/>
    <col min="3" max="3" width="25.5703125" customWidth="1"/>
    <col min="4" max="4" width="15.42578125" customWidth="1"/>
    <col min="5" max="5" width="13.28515625" customWidth="1"/>
    <col min="6" max="6" width="14.28515625" customWidth="1"/>
    <col min="7" max="7" width="13.5703125" style="42" customWidth="1"/>
    <col min="8" max="8" width="12" customWidth="1"/>
    <col min="9" max="9" width="6.7109375" customWidth="1"/>
    <col min="10" max="10" width="15.7109375" bestFit="1" customWidth="1"/>
    <col min="11" max="11" width="13.28515625" bestFit="1" customWidth="1"/>
    <col min="12" max="12" width="13.7109375" bestFit="1" customWidth="1"/>
    <col min="13" max="13" width="77.28515625" style="28" customWidth="1"/>
    <col min="14" max="14" width="11.42578125" style="3"/>
  </cols>
  <sheetData>
    <row r="1" spans="1:14" ht="43.5" customHeight="1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20" t="s">
        <v>7</v>
      </c>
      <c r="I1" s="120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ht="18.75" customHeight="1" x14ac:dyDescent="0.25">
      <c r="A2" s="40" t="s">
        <v>229</v>
      </c>
      <c r="B2" s="7"/>
      <c r="C2" s="30">
        <f>SUM(D2:F2)</f>
        <v>4</v>
      </c>
      <c r="D2" s="8">
        <f>SUMIF($A$3:$A$16,"UE",D3:D16)</f>
        <v>0</v>
      </c>
      <c r="E2" s="8">
        <f>SUMIF($A$3:$A$16,"UE",E3:E16)</f>
        <v>4</v>
      </c>
      <c r="F2" s="8">
        <f>SUMIF($A$3:$A$16,"UE",F3:F16)</f>
        <v>0</v>
      </c>
      <c r="G2" s="82">
        <f>SUMIF($A$3:$A$16,"UE",G3:G16)</f>
        <v>0</v>
      </c>
      <c r="H2" s="8"/>
      <c r="I2" s="8">
        <f>SUMIF($A$3:$A$16,"UE",I3:I16)</f>
        <v>30</v>
      </c>
      <c r="J2" s="9"/>
      <c r="K2" s="9"/>
      <c r="L2" s="14"/>
      <c r="M2" s="29"/>
      <c r="N2" s="129"/>
    </row>
    <row r="3" spans="1:14" s="42" customFormat="1" x14ac:dyDescent="0.25">
      <c r="A3" s="18" t="s">
        <v>15</v>
      </c>
      <c r="B3" s="47" t="s">
        <v>110</v>
      </c>
      <c r="C3" s="56">
        <f>SUM(D3:G3)</f>
        <v>4</v>
      </c>
      <c r="D3" s="57">
        <f>SUM(D4:D4)</f>
        <v>0</v>
      </c>
      <c r="E3" s="57">
        <f>SUM(E4:E4)</f>
        <v>4</v>
      </c>
      <c r="F3" s="57">
        <f>SUM(F4:F4)</f>
        <v>0</v>
      </c>
      <c r="G3" s="79">
        <f>SUM(G4:G4)</f>
        <v>0</v>
      </c>
      <c r="H3" s="119"/>
      <c r="I3" s="57">
        <v>30</v>
      </c>
      <c r="J3" s="115"/>
      <c r="K3" s="115"/>
      <c r="L3" s="62" t="s">
        <v>17</v>
      </c>
      <c r="M3" s="48" t="s">
        <v>17</v>
      </c>
      <c r="N3" s="123"/>
    </row>
    <row r="4" spans="1:14" s="42" customFormat="1" ht="15" customHeight="1" x14ac:dyDescent="0.25">
      <c r="A4" s="19" t="s">
        <v>18</v>
      </c>
      <c r="B4" s="46" t="s">
        <v>230</v>
      </c>
      <c r="C4" s="58" t="s">
        <v>40</v>
      </c>
      <c r="D4" s="58">
        <v>0</v>
      </c>
      <c r="E4" s="26">
        <v>4</v>
      </c>
      <c r="F4" s="26">
        <v>0</v>
      </c>
      <c r="G4" s="80">
        <v>0</v>
      </c>
      <c r="H4" s="125">
        <v>1</v>
      </c>
      <c r="I4" s="58"/>
      <c r="J4" s="114">
        <v>2</v>
      </c>
      <c r="K4" s="114" t="s">
        <v>41</v>
      </c>
      <c r="L4" s="61" t="s">
        <v>21</v>
      </c>
      <c r="M4" s="49" t="s">
        <v>231</v>
      </c>
      <c r="N4" s="114" t="s">
        <v>141</v>
      </c>
    </row>
    <row r="6" spans="1:14" x14ac:dyDescent="0.25">
      <c r="A6" s="109" t="s">
        <v>42</v>
      </c>
      <c r="B6" s="42"/>
      <c r="C6" s="42"/>
      <c r="D6" s="42"/>
      <c r="E6" s="42"/>
      <c r="F6" s="42"/>
      <c r="H6" s="42"/>
      <c r="I6" s="42"/>
      <c r="J6" s="42"/>
      <c r="K6" s="42"/>
      <c r="L6" s="42"/>
    </row>
    <row r="7" spans="1:14" x14ac:dyDescent="0.25">
      <c r="A7" s="109" t="s">
        <v>43</v>
      </c>
      <c r="B7" s="42"/>
      <c r="C7" s="42"/>
      <c r="D7" s="42"/>
      <c r="E7" s="42"/>
      <c r="F7" s="42"/>
      <c r="H7" s="42"/>
      <c r="I7" s="42"/>
      <c r="J7" s="42"/>
      <c r="K7" s="42"/>
      <c r="L7" s="42"/>
    </row>
  </sheetData>
  <customSheetViews>
    <customSheetView guid="{909C9E56-8965-4850-A599-BB767CD395C9}" scale="80" fitToPage="1">
      <selection activeCell="H8" sqref="H8"/>
      <pageMargins left="0" right="0" top="0" bottom="0" header="0" footer="0"/>
      <pageSetup paperSize="9" scale="52" orientation="landscape" horizontalDpi="300" verticalDpi="300" r:id="rId1"/>
    </customSheetView>
  </customSheetViews>
  <phoneticPr fontId="36" type="noConversion"/>
  <pageMargins left="0.25" right="0.25" top="0.75" bottom="0.75" header="0.3" footer="0.3"/>
  <pageSetup paperSize="9" scale="52" orientation="landscape" horizontalDpi="300" verticalDpi="300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9E864-F54C-4CE6-852B-6BFE87D66F60}">
  <sheetPr>
    <tabColor rgb="FFC00000"/>
    <pageSetUpPr fitToPage="1"/>
  </sheetPr>
  <dimension ref="A1:N18"/>
  <sheetViews>
    <sheetView tabSelected="1" zoomScale="55" zoomScaleNormal="55" workbookViewId="0">
      <selection activeCell="B23" sqref="B23"/>
    </sheetView>
  </sheetViews>
  <sheetFormatPr baseColWidth="10" defaultColWidth="11.42578125" defaultRowHeight="15" x14ac:dyDescent="0.25"/>
  <cols>
    <col min="1" max="1" width="11.28515625" style="42" customWidth="1"/>
    <col min="2" max="2" width="88.42578125" style="42" customWidth="1"/>
    <col min="3" max="3" width="41.7109375" style="42" customWidth="1"/>
    <col min="4" max="4" width="14.28515625" style="42" customWidth="1"/>
    <col min="5" max="5" width="13.85546875" style="42" customWidth="1"/>
    <col min="6" max="6" width="11.42578125" style="42" customWidth="1"/>
    <col min="7" max="7" width="12.28515625" style="42" customWidth="1"/>
    <col min="8" max="8" width="10.42578125" style="42" customWidth="1"/>
    <col min="9" max="9" width="6.7109375" style="42" customWidth="1"/>
    <col min="10" max="10" width="15.7109375" style="42" bestFit="1" customWidth="1"/>
    <col min="11" max="11" width="13.28515625" style="42" bestFit="1" customWidth="1"/>
    <col min="12" max="12" width="13.7109375" style="42" bestFit="1" customWidth="1"/>
    <col min="13" max="13" width="88" style="28" customWidth="1"/>
    <col min="14" max="14" width="11.42578125" style="23"/>
    <col min="15" max="16384" width="11.42578125" style="42"/>
  </cols>
  <sheetData>
    <row r="1" spans="1:14" ht="43.5" customHeight="1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20" t="s">
        <v>7</v>
      </c>
      <c r="I1" s="120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ht="18.75" customHeight="1" x14ac:dyDescent="0.25">
      <c r="A2" s="40" t="s">
        <v>232</v>
      </c>
      <c r="B2" s="7"/>
      <c r="C2" s="30">
        <f>SUM(C3+C5+C9)</f>
        <v>109</v>
      </c>
      <c r="D2" s="8">
        <f>SUMIF($A$3:$A$16,"UE",D3:D16)</f>
        <v>0</v>
      </c>
      <c r="E2" s="8">
        <f>SUMIF($A$3:$A$16,"UE",E3:E16)</f>
        <v>109</v>
      </c>
      <c r="F2" s="8">
        <f>SUMIF($A$3:$A$16,"UE",F3:F16)</f>
        <v>0</v>
      </c>
      <c r="G2" s="82">
        <f>SUMIF($A$3:$A$16,"UE",G3:G16)</f>
        <v>40</v>
      </c>
      <c r="H2" s="8"/>
      <c r="I2" s="8">
        <f>SUMIF($A$3:$A$16,"UE",I3:I16)</f>
        <v>30</v>
      </c>
      <c r="J2" s="9"/>
      <c r="K2" s="9"/>
      <c r="L2" s="14"/>
      <c r="M2" s="29"/>
      <c r="N2" s="128"/>
    </row>
    <row r="3" spans="1:14" x14ac:dyDescent="0.25">
      <c r="A3" s="18" t="s">
        <v>15</v>
      </c>
      <c r="B3" s="169" t="s">
        <v>233</v>
      </c>
      <c r="C3" s="56">
        <f>SUM(D3:G3)</f>
        <v>30</v>
      </c>
      <c r="D3" s="57">
        <f>SUM(D4:D4)</f>
        <v>0</v>
      </c>
      <c r="E3" s="57">
        <f>SUM(E4:E4)</f>
        <v>30</v>
      </c>
      <c r="F3" s="57">
        <f>SUM(F4:F4)</f>
        <v>0</v>
      </c>
      <c r="G3" s="79">
        <f>SUM(G4:G4)</f>
        <v>0</v>
      </c>
      <c r="H3" s="86"/>
      <c r="I3" s="51">
        <v>3</v>
      </c>
      <c r="J3" s="51"/>
      <c r="K3" s="51"/>
      <c r="L3" s="62" t="s">
        <v>17</v>
      </c>
      <c r="M3" s="48" t="s">
        <v>17</v>
      </c>
      <c r="N3" s="62"/>
    </row>
    <row r="4" spans="1:14" ht="15" customHeight="1" x14ac:dyDescent="0.25">
      <c r="A4" s="19" t="s">
        <v>18</v>
      </c>
      <c r="B4" s="171" t="s">
        <v>233</v>
      </c>
      <c r="C4" s="73"/>
      <c r="D4" s="58">
        <v>0</v>
      </c>
      <c r="E4" s="26">
        <v>30</v>
      </c>
      <c r="F4" s="26">
        <v>0</v>
      </c>
      <c r="G4" s="80">
        <v>0</v>
      </c>
      <c r="H4" s="103">
        <v>1</v>
      </c>
      <c r="I4" s="20"/>
      <c r="J4" s="20">
        <v>2</v>
      </c>
      <c r="K4" s="54" t="s">
        <v>20</v>
      </c>
      <c r="L4" s="61" t="s">
        <v>21</v>
      </c>
      <c r="M4" s="49" t="s">
        <v>234</v>
      </c>
      <c r="N4" s="61" t="s">
        <v>23</v>
      </c>
    </row>
    <row r="5" spans="1:14" ht="15" customHeight="1" x14ac:dyDescent="0.25">
      <c r="A5" s="18" t="s">
        <v>15</v>
      </c>
      <c r="B5" s="169" t="s">
        <v>235</v>
      </c>
      <c r="C5" s="56">
        <v>75</v>
      </c>
      <c r="D5" s="57">
        <f t="shared" ref="D5:E5" si="0">SUM(D6:D8)</f>
        <v>0</v>
      </c>
      <c r="E5" s="57">
        <f t="shared" si="0"/>
        <v>75</v>
      </c>
      <c r="F5" s="57">
        <f>SUM(F6:F8)</f>
        <v>0</v>
      </c>
      <c r="G5" s="79">
        <f>SUM(G6:G8)</f>
        <v>40</v>
      </c>
      <c r="H5" s="86"/>
      <c r="I5" s="51">
        <v>5</v>
      </c>
      <c r="J5" s="51"/>
      <c r="K5" s="51"/>
      <c r="L5" s="62" t="s">
        <v>17</v>
      </c>
      <c r="M5" s="48" t="s">
        <v>17</v>
      </c>
      <c r="N5" s="62"/>
    </row>
    <row r="6" spans="1:14" ht="15" customHeight="1" x14ac:dyDescent="0.25">
      <c r="A6" s="19" t="s">
        <v>18</v>
      </c>
      <c r="B6" s="181" t="s">
        <v>242</v>
      </c>
      <c r="C6" s="182"/>
      <c r="D6" s="183"/>
      <c r="E6" s="182">
        <v>45</v>
      </c>
      <c r="F6" s="182"/>
      <c r="G6" s="184">
        <v>30</v>
      </c>
      <c r="H6" s="103">
        <f>3/5</f>
        <v>0.6</v>
      </c>
      <c r="I6" s="20"/>
      <c r="J6" s="20">
        <v>2</v>
      </c>
      <c r="K6" s="54" t="s">
        <v>20</v>
      </c>
      <c r="L6" s="61" t="s">
        <v>21</v>
      </c>
      <c r="M6" s="49" t="s">
        <v>236</v>
      </c>
      <c r="N6" s="61" t="s">
        <v>141</v>
      </c>
    </row>
    <row r="7" spans="1:14" ht="15" customHeight="1" x14ac:dyDescent="0.25">
      <c r="A7" s="19" t="s">
        <v>18</v>
      </c>
      <c r="B7" s="181" t="s">
        <v>243</v>
      </c>
      <c r="C7" s="185"/>
      <c r="D7" s="183"/>
      <c r="E7" s="182">
        <v>15</v>
      </c>
      <c r="F7" s="182"/>
      <c r="G7" s="184">
        <v>2</v>
      </c>
      <c r="H7" s="103">
        <f>1/5</f>
        <v>0.2</v>
      </c>
      <c r="I7" s="20"/>
      <c r="J7" s="20">
        <v>1</v>
      </c>
      <c r="K7" s="54" t="s">
        <v>41</v>
      </c>
      <c r="L7" s="61" t="s">
        <v>21</v>
      </c>
      <c r="M7" s="49" t="s">
        <v>236</v>
      </c>
      <c r="N7" s="61" t="s">
        <v>141</v>
      </c>
    </row>
    <row r="8" spans="1:14" ht="15" customHeight="1" x14ac:dyDescent="0.25">
      <c r="A8" s="19" t="s">
        <v>18</v>
      </c>
      <c r="B8" s="181" t="s">
        <v>244</v>
      </c>
      <c r="C8" s="185"/>
      <c r="D8" s="183"/>
      <c r="E8" s="182">
        <v>15</v>
      </c>
      <c r="F8" s="182"/>
      <c r="G8" s="184">
        <v>8</v>
      </c>
      <c r="H8" s="103">
        <f>1/5</f>
        <v>0.2</v>
      </c>
      <c r="I8" s="20"/>
      <c r="J8" s="20">
        <v>1</v>
      </c>
      <c r="K8" s="54" t="s">
        <v>41</v>
      </c>
      <c r="L8" s="61" t="s">
        <v>21</v>
      </c>
      <c r="M8" s="49" t="s">
        <v>237</v>
      </c>
      <c r="N8" s="61" t="s">
        <v>23</v>
      </c>
    </row>
    <row r="9" spans="1:14" ht="15" customHeight="1" x14ac:dyDescent="0.25">
      <c r="A9" s="18" t="s">
        <v>15</v>
      </c>
      <c r="B9" s="47" t="s">
        <v>238</v>
      </c>
      <c r="C9" s="56">
        <f>SUM(D9:G9)</f>
        <v>4</v>
      </c>
      <c r="D9" s="57">
        <f t="shared" ref="D9:E9" si="1">SUM(D10)</f>
        <v>0</v>
      </c>
      <c r="E9" s="57">
        <f t="shared" si="1"/>
        <v>4</v>
      </c>
      <c r="F9" s="57">
        <f>SUM(F10)</f>
        <v>0</v>
      </c>
      <c r="G9" s="79">
        <f>SUM(G10)</f>
        <v>0</v>
      </c>
      <c r="H9" s="86"/>
      <c r="I9" s="51">
        <v>22</v>
      </c>
      <c r="J9" s="51"/>
      <c r="K9" s="51"/>
      <c r="L9" s="62" t="s">
        <v>17</v>
      </c>
      <c r="M9" s="48" t="s">
        <v>17</v>
      </c>
      <c r="N9" s="62"/>
    </row>
    <row r="10" spans="1:14" x14ac:dyDescent="0.25">
      <c r="A10" s="19" t="s">
        <v>18</v>
      </c>
      <c r="B10" s="46" t="s">
        <v>238</v>
      </c>
      <c r="C10" s="58" t="s">
        <v>40</v>
      </c>
      <c r="D10" s="58">
        <v>0</v>
      </c>
      <c r="E10" s="26">
        <v>4</v>
      </c>
      <c r="F10" s="26">
        <v>0</v>
      </c>
      <c r="G10" s="80">
        <v>0</v>
      </c>
      <c r="H10" s="103">
        <v>1</v>
      </c>
      <c r="I10" s="20"/>
      <c r="J10" s="20">
        <v>2</v>
      </c>
      <c r="K10" s="20" t="s">
        <v>41</v>
      </c>
      <c r="L10" s="61" t="s">
        <v>21</v>
      </c>
      <c r="M10" s="49" t="s">
        <v>239</v>
      </c>
      <c r="N10" s="61" t="s">
        <v>141</v>
      </c>
    </row>
    <row r="13" spans="1:14" x14ac:dyDescent="0.25">
      <c r="A13" s="109" t="s">
        <v>42</v>
      </c>
      <c r="M13" s="42"/>
    </row>
    <row r="14" spans="1:14" x14ac:dyDescent="0.25">
      <c r="A14" s="109" t="s">
        <v>43</v>
      </c>
      <c r="M14" s="42"/>
    </row>
    <row r="15" spans="1:14" x14ac:dyDescent="0.25">
      <c r="A15" s="178" t="s">
        <v>240</v>
      </c>
      <c r="B15" s="179"/>
      <c r="M15" s="42"/>
    </row>
    <row r="16" spans="1:14" x14ac:dyDescent="0.25">
      <c r="A16" s="180" t="s">
        <v>241</v>
      </c>
      <c r="B16" s="179"/>
      <c r="M16" s="42"/>
    </row>
    <row r="17" spans="13:13" x14ac:dyDescent="0.25">
      <c r="M17" s="42"/>
    </row>
    <row r="18" spans="13:13" x14ac:dyDescent="0.25">
      <c r="M18" s="42"/>
    </row>
  </sheetData>
  <pageMargins left="0.25" right="0.25" top="0.75" bottom="0.75" header="0.3" footer="0.3"/>
  <pageSetup paperSize="9" scale="5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8C7BE-5B5C-4B84-A15A-4AF2F9F91F9D}">
  <sheetPr>
    <tabColor rgb="FFFFC000"/>
  </sheetPr>
  <dimension ref="A1:N48"/>
  <sheetViews>
    <sheetView zoomScale="40" zoomScaleNormal="40" workbookViewId="0">
      <selection activeCell="C31" sqref="C31:C32"/>
    </sheetView>
  </sheetViews>
  <sheetFormatPr baseColWidth="10" defaultColWidth="11.42578125" defaultRowHeight="15" x14ac:dyDescent="0.25"/>
  <cols>
    <col min="1" max="1" width="30.28515625" style="3" customWidth="1"/>
    <col min="2" max="2" width="70.7109375" style="3" customWidth="1"/>
    <col min="3" max="3" width="38.85546875" style="3" customWidth="1"/>
    <col min="4" max="4" width="10.7109375" style="3" customWidth="1"/>
    <col min="5" max="5" width="9.140625" style="3" customWidth="1"/>
    <col min="6" max="6" width="11.42578125" style="3" customWidth="1"/>
    <col min="7" max="7" width="13.28515625" style="3" customWidth="1"/>
    <col min="8" max="8" width="14.42578125" style="3" customWidth="1"/>
    <col min="9" max="9" width="8.28515625" style="3" customWidth="1"/>
    <col min="10" max="10" width="15.7109375" style="3" bestFit="1" customWidth="1"/>
    <col min="11" max="11" width="22.5703125" style="3" customWidth="1"/>
    <col min="12" max="12" width="13.7109375" style="3" bestFit="1" customWidth="1"/>
    <col min="13" max="13" width="77.28515625" style="70" customWidth="1"/>
  </cols>
  <sheetData>
    <row r="1" spans="1:14" ht="72" customHeight="1" x14ac:dyDescent="0.25">
      <c r="A1" s="106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20" t="s">
        <v>7</v>
      </c>
      <c r="I1" s="120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ht="18.75" x14ac:dyDescent="0.25">
      <c r="A2" s="90" t="s">
        <v>44</v>
      </c>
      <c r="B2" s="11"/>
      <c r="C2" s="97">
        <f>SUM(D2:F2)</f>
        <v>380</v>
      </c>
      <c r="D2" s="8">
        <f>SUMIF($A$3:$A$22,"UE",D3:D22)</f>
        <v>74</v>
      </c>
      <c r="E2" s="8">
        <f t="shared" ref="E2:F2" si="0">SUMIF($A$3:$A$22,"UE",E3:E22)</f>
        <v>266</v>
      </c>
      <c r="F2" s="8">
        <f t="shared" si="0"/>
        <v>40</v>
      </c>
      <c r="G2" s="82">
        <f>SUMIF($A$3:$A$22,"UE",G3:G22)</f>
        <v>56</v>
      </c>
      <c r="H2" s="8"/>
      <c r="I2" s="8">
        <f>SUMIF($A$3:$A$22,"UE",I3:I22)</f>
        <v>30</v>
      </c>
      <c r="J2" s="12"/>
      <c r="K2" s="12"/>
      <c r="L2" s="13"/>
      <c r="M2" s="69"/>
      <c r="N2" s="69"/>
    </row>
    <row r="3" spans="1:14" x14ac:dyDescent="0.25">
      <c r="A3" s="47" t="s">
        <v>15</v>
      </c>
      <c r="B3" s="47" t="s">
        <v>45</v>
      </c>
      <c r="C3" s="56">
        <f>SUM(D3:F3)</f>
        <v>76</v>
      </c>
      <c r="D3" s="57">
        <f>SUM(D4:D5)</f>
        <v>20</v>
      </c>
      <c r="E3" s="57">
        <f t="shared" ref="E3:F3" si="1">SUM(E4:E5)</f>
        <v>40</v>
      </c>
      <c r="F3" s="57">
        <f t="shared" si="1"/>
        <v>16</v>
      </c>
      <c r="G3" s="79">
        <f>SUM(G4:G5)</f>
        <v>0</v>
      </c>
      <c r="H3" s="119"/>
      <c r="I3" s="57">
        <v>6</v>
      </c>
      <c r="J3" s="115"/>
      <c r="K3" s="115"/>
      <c r="L3" s="62" t="s">
        <v>17</v>
      </c>
      <c r="M3" s="48" t="s">
        <v>17</v>
      </c>
      <c r="N3" s="62"/>
    </row>
    <row r="4" spans="1:14" x14ac:dyDescent="0.25">
      <c r="A4" s="46" t="s">
        <v>18</v>
      </c>
      <c r="B4" s="43" t="s">
        <v>25</v>
      </c>
      <c r="C4" s="58"/>
      <c r="D4" s="26">
        <v>10</v>
      </c>
      <c r="E4" s="26">
        <v>20</v>
      </c>
      <c r="F4" s="26">
        <v>8</v>
      </c>
      <c r="G4" s="80">
        <v>0</v>
      </c>
      <c r="H4" s="118">
        <v>0.5</v>
      </c>
      <c r="I4" s="59"/>
      <c r="J4" s="113">
        <v>2</v>
      </c>
      <c r="K4" s="114" t="s">
        <v>20</v>
      </c>
      <c r="L4" s="61" t="s">
        <v>21</v>
      </c>
      <c r="M4" s="163" t="s">
        <v>46</v>
      </c>
      <c r="N4" s="112" t="s">
        <v>23</v>
      </c>
    </row>
    <row r="5" spans="1:14" x14ac:dyDescent="0.25">
      <c r="A5" s="46" t="s">
        <v>18</v>
      </c>
      <c r="B5" s="43" t="s">
        <v>47</v>
      </c>
      <c r="C5" s="58"/>
      <c r="D5" s="26">
        <v>10</v>
      </c>
      <c r="E5" s="26">
        <v>20</v>
      </c>
      <c r="F5" s="26">
        <v>8</v>
      </c>
      <c r="G5" s="80">
        <v>0</v>
      </c>
      <c r="H5" s="118">
        <v>0.5</v>
      </c>
      <c r="I5" s="59"/>
      <c r="J5" s="113">
        <v>2</v>
      </c>
      <c r="K5" s="114" t="s">
        <v>20</v>
      </c>
      <c r="L5" s="61" t="s">
        <v>21</v>
      </c>
      <c r="M5" s="49" t="s">
        <v>17</v>
      </c>
      <c r="N5" s="112" t="s">
        <v>23</v>
      </c>
    </row>
    <row r="6" spans="1:14" x14ac:dyDescent="0.25">
      <c r="A6" s="47" t="s">
        <v>15</v>
      </c>
      <c r="B6" s="47" t="s">
        <v>48</v>
      </c>
      <c r="C6" s="56">
        <f>SUM(D6:F6)</f>
        <v>84</v>
      </c>
      <c r="D6" s="57">
        <f>SUM(D7:D9)</f>
        <v>16</v>
      </c>
      <c r="E6" s="57">
        <f t="shared" ref="E6:F6" si="2">SUM(E7:E9)</f>
        <v>60</v>
      </c>
      <c r="F6" s="57">
        <f t="shared" si="2"/>
        <v>8</v>
      </c>
      <c r="G6" s="79">
        <f>SUM(G7:G9)</f>
        <v>24</v>
      </c>
      <c r="H6" s="119"/>
      <c r="I6" s="57">
        <v>4</v>
      </c>
      <c r="J6" s="116"/>
      <c r="K6" s="116"/>
      <c r="L6" s="62" t="s">
        <v>17</v>
      </c>
      <c r="M6" s="48" t="s">
        <v>17</v>
      </c>
      <c r="N6" s="62"/>
    </row>
    <row r="7" spans="1:14" x14ac:dyDescent="0.25">
      <c r="A7" s="46" t="s">
        <v>18</v>
      </c>
      <c r="B7" s="43" t="s">
        <v>49</v>
      </c>
      <c r="C7" s="58"/>
      <c r="D7" s="26">
        <v>10</v>
      </c>
      <c r="E7" s="26">
        <v>20</v>
      </c>
      <c r="F7" s="45">
        <v>0</v>
      </c>
      <c r="G7" s="80">
        <v>4</v>
      </c>
      <c r="H7" s="118">
        <v>0.33333333333333331</v>
      </c>
      <c r="I7" s="59"/>
      <c r="J7" s="113">
        <v>2</v>
      </c>
      <c r="K7" s="114" t="s">
        <v>20</v>
      </c>
      <c r="L7" s="61" t="s">
        <v>21</v>
      </c>
      <c r="M7" s="163" t="s">
        <v>46</v>
      </c>
      <c r="N7" s="112" t="s">
        <v>23</v>
      </c>
    </row>
    <row r="8" spans="1:14" x14ac:dyDescent="0.25">
      <c r="A8" s="46" t="s">
        <v>18</v>
      </c>
      <c r="B8" s="43" t="s">
        <v>50</v>
      </c>
      <c r="C8" s="58"/>
      <c r="D8" s="26">
        <v>6</v>
      </c>
      <c r="E8" s="26">
        <v>20</v>
      </c>
      <c r="F8" s="45">
        <v>8</v>
      </c>
      <c r="G8" s="80">
        <v>0</v>
      </c>
      <c r="H8" s="118">
        <v>0.33333333333333331</v>
      </c>
      <c r="I8" s="59"/>
      <c r="J8" s="113">
        <v>2</v>
      </c>
      <c r="K8" s="114" t="s">
        <v>20</v>
      </c>
      <c r="L8" s="61" t="s">
        <v>21</v>
      </c>
      <c r="M8" s="163" t="s">
        <v>46</v>
      </c>
      <c r="N8" s="112" t="s">
        <v>23</v>
      </c>
    </row>
    <row r="9" spans="1:14" s="42" customFormat="1" x14ac:dyDescent="0.25">
      <c r="A9" s="46" t="s">
        <v>18</v>
      </c>
      <c r="B9" s="43" t="s">
        <v>51</v>
      </c>
      <c r="C9" s="58" t="s">
        <v>52</v>
      </c>
      <c r="D9" s="26">
        <v>0</v>
      </c>
      <c r="E9" s="45">
        <v>20</v>
      </c>
      <c r="F9" s="45"/>
      <c r="G9" s="80">
        <v>20</v>
      </c>
      <c r="H9" s="118">
        <v>0.33333333333333331</v>
      </c>
      <c r="I9" s="59"/>
      <c r="J9" s="113">
        <v>2</v>
      </c>
      <c r="K9" s="114" t="s">
        <v>20</v>
      </c>
      <c r="L9" s="61" t="s">
        <v>21</v>
      </c>
      <c r="M9" s="49" t="s">
        <v>17</v>
      </c>
      <c r="N9" s="112" t="s">
        <v>23</v>
      </c>
    </row>
    <row r="10" spans="1:14" x14ac:dyDescent="0.25">
      <c r="A10" s="47" t="s">
        <v>15</v>
      </c>
      <c r="B10" s="47" t="s">
        <v>53</v>
      </c>
      <c r="C10" s="56">
        <f>SUM(D10:F10)</f>
        <v>80</v>
      </c>
      <c r="D10" s="57">
        <f>SUM(D11:D12)</f>
        <v>20</v>
      </c>
      <c r="E10" s="57">
        <f t="shared" ref="E10" si="3">SUM(E11:E12)</f>
        <v>44</v>
      </c>
      <c r="F10" s="57">
        <f t="shared" ref="F10" si="4">SUM(F11:F12)</f>
        <v>16</v>
      </c>
      <c r="G10" s="79">
        <f>SUM(G11:G12)</f>
        <v>4</v>
      </c>
      <c r="H10" s="119"/>
      <c r="I10" s="57">
        <v>4</v>
      </c>
      <c r="J10" s="116"/>
      <c r="K10" s="116"/>
      <c r="L10" s="62" t="s">
        <v>17</v>
      </c>
      <c r="M10" s="48" t="s">
        <v>17</v>
      </c>
      <c r="N10" s="62"/>
    </row>
    <row r="11" spans="1:14" x14ac:dyDescent="0.25">
      <c r="A11" s="46" t="s">
        <v>18</v>
      </c>
      <c r="B11" s="43" t="s">
        <v>54</v>
      </c>
      <c r="C11" s="58"/>
      <c r="D11" s="26">
        <v>10</v>
      </c>
      <c r="E11" s="26">
        <v>22</v>
      </c>
      <c r="F11" s="26">
        <v>8</v>
      </c>
      <c r="G11" s="80">
        <v>0</v>
      </c>
      <c r="H11" s="118">
        <v>0.5</v>
      </c>
      <c r="I11" s="59"/>
      <c r="J11" s="113">
        <v>2</v>
      </c>
      <c r="K11" s="114" t="s">
        <v>20</v>
      </c>
      <c r="L11" s="61" t="s">
        <v>21</v>
      </c>
      <c r="M11" s="49" t="s">
        <v>17</v>
      </c>
      <c r="N11" s="112" t="s">
        <v>23</v>
      </c>
    </row>
    <row r="12" spans="1:14" x14ac:dyDescent="0.25">
      <c r="A12" s="46" t="s">
        <v>18</v>
      </c>
      <c r="B12" s="43" t="s">
        <v>55</v>
      </c>
      <c r="C12" s="58"/>
      <c r="D12" s="26">
        <v>10</v>
      </c>
      <c r="E12" s="26">
        <v>22</v>
      </c>
      <c r="F12" s="26">
        <v>8</v>
      </c>
      <c r="G12" s="80">
        <v>4</v>
      </c>
      <c r="H12" s="118">
        <v>0.5</v>
      </c>
      <c r="I12" s="59"/>
      <c r="J12" s="113">
        <v>2</v>
      </c>
      <c r="K12" s="114" t="s">
        <v>20</v>
      </c>
      <c r="L12" s="61" t="s">
        <v>21</v>
      </c>
      <c r="M12" s="163" t="s">
        <v>46</v>
      </c>
      <c r="N12" s="112" t="s">
        <v>23</v>
      </c>
    </row>
    <row r="13" spans="1:14" x14ac:dyDescent="0.25">
      <c r="A13" s="47" t="s">
        <v>15</v>
      </c>
      <c r="B13" s="47" t="s">
        <v>56</v>
      </c>
      <c r="C13" s="56">
        <f>SUM(D13:F13)</f>
        <v>68</v>
      </c>
      <c r="D13" s="57">
        <f>SUM(D14:D15)</f>
        <v>18</v>
      </c>
      <c r="E13" s="57">
        <f t="shared" ref="E13" si="5">SUM(E14:E15)</f>
        <v>50</v>
      </c>
      <c r="F13" s="57">
        <f t="shared" ref="F13" si="6">SUM(F14:F15)</f>
        <v>0</v>
      </c>
      <c r="G13" s="79">
        <f>SUM(G14:G15)</f>
        <v>0</v>
      </c>
      <c r="H13" s="119"/>
      <c r="I13" s="57">
        <v>4</v>
      </c>
      <c r="J13" s="116"/>
      <c r="K13" s="116"/>
      <c r="L13" s="62" t="s">
        <v>17</v>
      </c>
      <c r="M13" s="48" t="s">
        <v>17</v>
      </c>
      <c r="N13" s="62"/>
    </row>
    <row r="14" spans="1:14" x14ac:dyDescent="0.25">
      <c r="A14" s="46" t="s">
        <v>18</v>
      </c>
      <c r="B14" s="43" t="s">
        <v>57</v>
      </c>
      <c r="C14" s="58"/>
      <c r="D14" s="45">
        <v>8</v>
      </c>
      <c r="E14" s="59">
        <v>20</v>
      </c>
      <c r="F14" s="45">
        <v>0</v>
      </c>
      <c r="G14" s="80">
        <v>0</v>
      </c>
      <c r="H14" s="118">
        <v>0.5</v>
      </c>
      <c r="I14" s="59"/>
      <c r="J14" s="113">
        <v>2</v>
      </c>
      <c r="K14" s="114" t="s">
        <v>20</v>
      </c>
      <c r="L14" s="61" t="s">
        <v>21</v>
      </c>
      <c r="M14" s="163" t="s">
        <v>46</v>
      </c>
      <c r="N14" s="112" t="s">
        <v>23</v>
      </c>
    </row>
    <row r="15" spans="1:14" x14ac:dyDescent="0.25">
      <c r="A15" s="46" t="s">
        <v>18</v>
      </c>
      <c r="B15" s="43" t="s">
        <v>58</v>
      </c>
      <c r="C15" s="67"/>
      <c r="D15" s="26">
        <v>10</v>
      </c>
      <c r="E15" s="26">
        <v>30</v>
      </c>
      <c r="F15" s="26">
        <v>0</v>
      </c>
      <c r="G15" s="80">
        <v>0</v>
      </c>
      <c r="H15" s="118">
        <v>0.5</v>
      </c>
      <c r="I15" s="59"/>
      <c r="J15" s="113">
        <v>2</v>
      </c>
      <c r="K15" s="114" t="s">
        <v>20</v>
      </c>
      <c r="L15" s="61" t="s">
        <v>21</v>
      </c>
      <c r="M15" s="49" t="s">
        <v>22</v>
      </c>
      <c r="N15" s="112" t="s">
        <v>23</v>
      </c>
    </row>
    <row r="16" spans="1:14" x14ac:dyDescent="0.25">
      <c r="A16" s="47" t="s">
        <v>15</v>
      </c>
      <c r="B16" s="47" t="s">
        <v>59</v>
      </c>
      <c r="C16" s="56">
        <f>SUM(D16:F16)</f>
        <v>40</v>
      </c>
      <c r="D16" s="57">
        <f>SUM(D17:D18)</f>
        <v>0</v>
      </c>
      <c r="E16" s="57">
        <f t="shared" ref="E16" si="7">SUM(E17:E18)</f>
        <v>40</v>
      </c>
      <c r="F16" s="57">
        <f t="shared" ref="F16" si="8">SUM(F17:F18)</f>
        <v>0</v>
      </c>
      <c r="G16" s="79">
        <f>SUM(G17:G18)</f>
        <v>8</v>
      </c>
      <c r="H16" s="119"/>
      <c r="I16" s="57">
        <v>3</v>
      </c>
      <c r="J16" s="116"/>
      <c r="K16" s="116"/>
      <c r="L16" s="62" t="s">
        <v>17</v>
      </c>
      <c r="M16" s="48" t="s">
        <v>17</v>
      </c>
      <c r="N16" s="62"/>
    </row>
    <row r="17" spans="1:14" x14ac:dyDescent="0.25">
      <c r="A17" s="46" t="s">
        <v>18</v>
      </c>
      <c r="B17" s="43" t="s">
        <v>60</v>
      </c>
      <c r="C17" s="58"/>
      <c r="D17" s="45">
        <v>0</v>
      </c>
      <c r="E17" s="59">
        <v>24</v>
      </c>
      <c r="F17" s="45">
        <v>0</v>
      </c>
      <c r="G17" s="80">
        <v>4</v>
      </c>
      <c r="H17" s="118">
        <v>0.5</v>
      </c>
      <c r="I17" s="59"/>
      <c r="J17" s="113">
        <v>2</v>
      </c>
      <c r="K17" s="114" t="s">
        <v>20</v>
      </c>
      <c r="L17" s="61" t="s">
        <v>21</v>
      </c>
      <c r="M17" s="49" t="s">
        <v>22</v>
      </c>
      <c r="N17" s="112" t="s">
        <v>23</v>
      </c>
    </row>
    <row r="18" spans="1:14" s="42" customFormat="1" x14ac:dyDescent="0.25">
      <c r="A18" s="46" t="s">
        <v>18</v>
      </c>
      <c r="B18" s="43" t="s">
        <v>61</v>
      </c>
      <c r="C18" s="58"/>
      <c r="D18" s="45">
        <v>0</v>
      </c>
      <c r="E18" s="59">
        <v>16</v>
      </c>
      <c r="F18" s="45">
        <v>0</v>
      </c>
      <c r="G18" s="80">
        <v>4</v>
      </c>
      <c r="H18" s="118">
        <v>0.5</v>
      </c>
      <c r="I18" s="59"/>
      <c r="J18" s="113">
        <v>2</v>
      </c>
      <c r="K18" s="114" t="s">
        <v>20</v>
      </c>
      <c r="L18" s="61" t="s">
        <v>21</v>
      </c>
      <c r="M18" s="49" t="s">
        <v>22</v>
      </c>
      <c r="N18" s="112" t="s">
        <v>23</v>
      </c>
    </row>
    <row r="19" spans="1:14" x14ac:dyDescent="0.25">
      <c r="A19" s="47" t="s">
        <v>15</v>
      </c>
      <c r="B19" s="47" t="s">
        <v>37</v>
      </c>
      <c r="C19" s="56">
        <f>SUM(D19:F19)</f>
        <v>30</v>
      </c>
      <c r="D19" s="57">
        <f>SUM(D20)</f>
        <v>0</v>
      </c>
      <c r="E19" s="57">
        <f>SUM(E20)</f>
        <v>30</v>
      </c>
      <c r="F19" s="57">
        <f>SUM(F20)</f>
        <v>0</v>
      </c>
      <c r="G19" s="79">
        <f>G20</f>
        <v>20</v>
      </c>
      <c r="H19" s="119"/>
      <c r="I19" s="57">
        <v>3</v>
      </c>
      <c r="J19" s="116"/>
      <c r="K19" s="116"/>
      <c r="L19" s="62" t="s">
        <v>17</v>
      </c>
      <c r="M19" s="48" t="s">
        <v>17</v>
      </c>
      <c r="N19" s="62"/>
    </row>
    <row r="20" spans="1:14" x14ac:dyDescent="0.25">
      <c r="A20" s="46" t="s">
        <v>18</v>
      </c>
      <c r="B20" s="44" t="s">
        <v>38</v>
      </c>
      <c r="C20" s="58"/>
      <c r="D20" s="45">
        <v>0</v>
      </c>
      <c r="E20" s="26">
        <v>30</v>
      </c>
      <c r="F20" s="45">
        <v>0</v>
      </c>
      <c r="G20" s="80">
        <v>20</v>
      </c>
      <c r="H20" s="118">
        <v>1</v>
      </c>
      <c r="I20" s="59"/>
      <c r="J20" s="113">
        <v>2</v>
      </c>
      <c r="K20" s="114" t="s">
        <v>20</v>
      </c>
      <c r="L20" s="61" t="s">
        <v>21</v>
      </c>
      <c r="M20" s="49" t="s">
        <v>22</v>
      </c>
      <c r="N20" s="112" t="s">
        <v>30</v>
      </c>
    </row>
    <row r="21" spans="1:14" x14ac:dyDescent="0.25">
      <c r="A21" s="47" t="s">
        <v>15</v>
      </c>
      <c r="B21" s="47" t="s">
        <v>62</v>
      </c>
      <c r="C21" s="56">
        <v>2</v>
      </c>
      <c r="D21" s="57">
        <f>D22</f>
        <v>0</v>
      </c>
      <c r="E21" s="57">
        <f t="shared" ref="E21:F21" si="9">E22</f>
        <v>2</v>
      </c>
      <c r="F21" s="57">
        <f t="shared" si="9"/>
        <v>0</v>
      </c>
      <c r="G21" s="79">
        <f>G22</f>
        <v>0</v>
      </c>
      <c r="H21" s="119"/>
      <c r="I21" s="57">
        <v>6</v>
      </c>
      <c r="J21" s="116"/>
      <c r="K21" s="116"/>
      <c r="L21" s="62" t="s">
        <v>17</v>
      </c>
      <c r="M21" s="48" t="s">
        <v>17</v>
      </c>
      <c r="N21" s="62"/>
    </row>
    <row r="22" spans="1:14" s="42" customFormat="1" x14ac:dyDescent="0.25">
      <c r="A22" s="46" t="s">
        <v>18</v>
      </c>
      <c r="B22" s="44" t="s">
        <v>62</v>
      </c>
      <c r="C22" s="58" t="s">
        <v>40</v>
      </c>
      <c r="D22" s="45">
        <v>0</v>
      </c>
      <c r="E22" s="59">
        <v>2</v>
      </c>
      <c r="F22" s="45"/>
      <c r="G22" s="80">
        <v>0</v>
      </c>
      <c r="H22" s="118">
        <v>1</v>
      </c>
      <c r="I22" s="59"/>
      <c r="J22" s="113">
        <v>2</v>
      </c>
      <c r="K22" s="58" t="s">
        <v>41</v>
      </c>
      <c r="L22" s="61" t="s">
        <v>21</v>
      </c>
      <c r="M22" s="49" t="s">
        <v>17</v>
      </c>
      <c r="N22" s="112" t="s">
        <v>23</v>
      </c>
    </row>
    <row r="23" spans="1:14" x14ac:dyDescent="0.25">
      <c r="A23" s="76"/>
      <c r="N23" s="42"/>
    </row>
    <row r="24" spans="1:14" x14ac:dyDescent="0.25">
      <c r="A24" s="109" t="s">
        <v>42</v>
      </c>
      <c r="N24" s="42"/>
    </row>
    <row r="25" spans="1:14" x14ac:dyDescent="0.25">
      <c r="A25" s="109" t="s">
        <v>43</v>
      </c>
      <c r="B25" s="121"/>
      <c r="N25" s="42"/>
    </row>
    <row r="26" spans="1:14" x14ac:dyDescent="0.25">
      <c r="A26" s="109" t="s">
        <v>63</v>
      </c>
      <c r="B26" s="121"/>
      <c r="N26" s="42"/>
    </row>
    <row r="28" spans="1:14" x14ac:dyDescent="0.25">
      <c r="N28" s="42"/>
    </row>
    <row r="29" spans="1:14" x14ac:dyDescent="0.25">
      <c r="N29" s="42"/>
    </row>
    <row r="30" spans="1:14" x14ac:dyDescent="0.25">
      <c r="N30" s="42"/>
    </row>
    <row r="31" spans="1:14" x14ac:dyDescent="0.25">
      <c r="N31" s="42"/>
    </row>
    <row r="32" spans="1:14" x14ac:dyDescent="0.25">
      <c r="N32" s="42"/>
    </row>
    <row r="33" spans="14:14" x14ac:dyDescent="0.25">
      <c r="N33" s="42"/>
    </row>
    <row r="34" spans="14:14" x14ac:dyDescent="0.25">
      <c r="N34" s="42"/>
    </row>
    <row r="35" spans="14:14" x14ac:dyDescent="0.25">
      <c r="N35" s="42"/>
    </row>
    <row r="36" spans="14:14" x14ac:dyDescent="0.25">
      <c r="N36" s="42"/>
    </row>
    <row r="37" spans="14:14" x14ac:dyDescent="0.25">
      <c r="N37" s="42"/>
    </row>
    <row r="38" spans="14:14" x14ac:dyDescent="0.25">
      <c r="N38" s="42"/>
    </row>
    <row r="39" spans="14:14" x14ac:dyDescent="0.25">
      <c r="N39" s="42"/>
    </row>
    <row r="40" spans="14:14" x14ac:dyDescent="0.25">
      <c r="N40" s="42"/>
    </row>
    <row r="41" spans="14:14" x14ac:dyDescent="0.25">
      <c r="N41" s="42"/>
    </row>
    <row r="42" spans="14:14" x14ac:dyDescent="0.25">
      <c r="N42" s="42"/>
    </row>
    <row r="43" spans="14:14" x14ac:dyDescent="0.25">
      <c r="N43" s="42"/>
    </row>
    <row r="44" spans="14:14" x14ac:dyDescent="0.25">
      <c r="N44" s="42"/>
    </row>
    <row r="45" spans="14:14" x14ac:dyDescent="0.25">
      <c r="N45" s="42"/>
    </row>
    <row r="46" spans="14:14" x14ac:dyDescent="0.25">
      <c r="N46" s="42"/>
    </row>
    <row r="47" spans="14:14" x14ac:dyDescent="0.25">
      <c r="N47" s="42"/>
    </row>
    <row r="48" spans="14:14" x14ac:dyDescent="0.25">
      <c r="N48" s="42"/>
    </row>
  </sheetData>
  <customSheetViews>
    <customSheetView guid="{909C9E56-8965-4850-A599-BB767CD395C9}" scale="80">
      <selection activeCell="C36" sqref="C36"/>
      <pageMargins left="0" right="0" top="0" bottom="0" header="0" footer="0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3" tint="0.79998168889431442"/>
    <outlinePr summaryBelow="0"/>
    <pageSetUpPr fitToPage="1"/>
  </sheetPr>
  <dimension ref="A1:N42"/>
  <sheetViews>
    <sheetView zoomScale="40" zoomScaleNormal="40" workbookViewId="0">
      <pane ySplit="2" topLeftCell="A3" activePane="bottomLeft" state="frozenSplit"/>
      <selection pane="bottomLeft" activeCell="B36" sqref="B36"/>
    </sheetView>
  </sheetViews>
  <sheetFormatPr baseColWidth="10" defaultColWidth="11.42578125" defaultRowHeight="15" x14ac:dyDescent="0.25"/>
  <cols>
    <col min="1" max="1" width="33.42578125" style="3" customWidth="1"/>
    <col min="2" max="2" width="70.7109375" style="3" customWidth="1"/>
    <col min="3" max="3" width="35" style="3" customWidth="1"/>
    <col min="4" max="4" width="19.5703125" style="3" customWidth="1"/>
    <col min="5" max="5" width="14.5703125" style="3" customWidth="1"/>
    <col min="6" max="6" width="14" style="3" customWidth="1"/>
    <col min="7" max="7" width="19.28515625" style="3" customWidth="1"/>
    <col min="8" max="8" width="14.85546875" style="3" customWidth="1"/>
    <col min="9" max="9" width="6.7109375" style="3" customWidth="1"/>
    <col min="10" max="10" width="15.7109375" style="3" bestFit="1" customWidth="1"/>
    <col min="11" max="11" width="13.28515625" style="3" bestFit="1" customWidth="1"/>
    <col min="12" max="12" width="13.7109375" style="3" bestFit="1" customWidth="1"/>
    <col min="13" max="13" width="77.28515625" style="70" customWidth="1"/>
    <col min="14" max="16384" width="11.42578125" style="3"/>
  </cols>
  <sheetData>
    <row r="1" spans="1:14" ht="43.5" customHeight="1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20" t="s">
        <v>7</v>
      </c>
      <c r="I1" s="120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s="2" customFormat="1" ht="18.75" x14ac:dyDescent="0.25">
      <c r="A2" s="40" t="s">
        <v>64</v>
      </c>
      <c r="B2" s="30"/>
      <c r="C2" s="30">
        <f>SUM(D2:F2)</f>
        <v>390</v>
      </c>
      <c r="D2" s="87">
        <f>SUMIF($A$3:$A$22,"UE",D3:D22)</f>
        <v>114</v>
      </c>
      <c r="E2" s="87">
        <f>SUMIF($A$3:$A$22,"UE",E3:E22)</f>
        <v>238</v>
      </c>
      <c r="F2" s="87">
        <f t="shared" ref="F2:I2" si="0">SUMIF($A$3:$A$22,"UE",F3:F22)</f>
        <v>38</v>
      </c>
      <c r="G2" s="88">
        <f t="shared" si="0"/>
        <v>43</v>
      </c>
      <c r="H2" s="87"/>
      <c r="I2" s="87">
        <f t="shared" si="0"/>
        <v>30</v>
      </c>
      <c r="J2" s="89"/>
      <c r="K2" s="89"/>
      <c r="L2" s="10"/>
      <c r="M2" s="71"/>
      <c r="N2" s="10"/>
    </row>
    <row r="3" spans="1:14" x14ac:dyDescent="0.25">
      <c r="A3" s="47" t="s">
        <v>15</v>
      </c>
      <c r="B3" s="47" t="s">
        <v>65</v>
      </c>
      <c r="C3" s="56">
        <f>SUM(D3:F3)</f>
        <v>60</v>
      </c>
      <c r="D3" s="57">
        <f>SUM(D4:D5)</f>
        <v>20</v>
      </c>
      <c r="E3" s="57">
        <f t="shared" ref="E3:G3" si="1">SUM(E4:E5)</f>
        <v>40</v>
      </c>
      <c r="F3" s="57">
        <f t="shared" si="1"/>
        <v>0</v>
      </c>
      <c r="G3" s="79">
        <f t="shared" si="1"/>
        <v>0</v>
      </c>
      <c r="H3" s="119"/>
      <c r="I3" s="57">
        <v>6</v>
      </c>
      <c r="J3" s="115"/>
      <c r="K3" s="115"/>
      <c r="L3" s="62" t="s">
        <v>17</v>
      </c>
      <c r="M3" s="48" t="s">
        <v>17</v>
      </c>
      <c r="N3" s="62"/>
    </row>
    <row r="4" spans="1:14" x14ac:dyDescent="0.25">
      <c r="A4" s="46" t="s">
        <v>18</v>
      </c>
      <c r="B4" s="43" t="s">
        <v>66</v>
      </c>
      <c r="C4" s="58"/>
      <c r="D4" s="59">
        <v>10</v>
      </c>
      <c r="E4" s="59">
        <v>20</v>
      </c>
      <c r="F4" s="45">
        <v>0</v>
      </c>
      <c r="G4" s="80">
        <v>0</v>
      </c>
      <c r="H4" s="77">
        <f>1/2</f>
        <v>0.5</v>
      </c>
      <c r="I4" s="52"/>
      <c r="J4" s="113">
        <v>2</v>
      </c>
      <c r="K4" s="114" t="s">
        <v>20</v>
      </c>
      <c r="L4" s="61" t="s">
        <v>21</v>
      </c>
      <c r="M4" s="49" t="s">
        <v>17</v>
      </c>
      <c r="N4" s="61" t="s">
        <v>23</v>
      </c>
    </row>
    <row r="5" spans="1:14" x14ac:dyDescent="0.25">
      <c r="A5" s="46" t="s">
        <v>18</v>
      </c>
      <c r="B5" s="43" t="s">
        <v>67</v>
      </c>
      <c r="C5" s="58"/>
      <c r="D5" s="59">
        <v>10</v>
      </c>
      <c r="E5" s="59">
        <v>20</v>
      </c>
      <c r="F5" s="45">
        <v>0</v>
      </c>
      <c r="G5" s="80">
        <v>0</v>
      </c>
      <c r="H5" s="77">
        <f>1/2</f>
        <v>0.5</v>
      </c>
      <c r="I5" s="52"/>
      <c r="J5" s="113">
        <v>2</v>
      </c>
      <c r="K5" s="114" t="s">
        <v>20</v>
      </c>
      <c r="L5" s="61" t="s">
        <v>21</v>
      </c>
      <c r="M5" s="49" t="s">
        <v>68</v>
      </c>
      <c r="N5" s="61" t="s">
        <v>23</v>
      </c>
    </row>
    <row r="6" spans="1:14" s="68" customFormat="1" x14ac:dyDescent="0.25">
      <c r="A6" s="47" t="s">
        <v>15</v>
      </c>
      <c r="B6" s="47" t="s">
        <v>27</v>
      </c>
      <c r="C6" s="56">
        <f>SUM(D6:F6)</f>
        <v>94</v>
      </c>
      <c r="D6" s="56">
        <f>SUM(D7:D8)</f>
        <v>24</v>
      </c>
      <c r="E6" s="56">
        <f t="shared" ref="E6" si="2">SUM(E7:E8)</f>
        <v>50</v>
      </c>
      <c r="F6" s="56">
        <f t="shared" ref="F6:G6" si="3">SUM(F7:F8)</f>
        <v>20</v>
      </c>
      <c r="G6" s="81">
        <f t="shared" si="3"/>
        <v>0</v>
      </c>
      <c r="H6" s="119"/>
      <c r="I6" s="57">
        <v>6</v>
      </c>
      <c r="J6" s="115"/>
      <c r="K6" s="115"/>
      <c r="L6" s="62" t="s">
        <v>17</v>
      </c>
      <c r="M6" s="48" t="s">
        <v>17</v>
      </c>
      <c r="N6" s="62"/>
    </row>
    <row r="7" spans="1:14" x14ac:dyDescent="0.25">
      <c r="A7" s="46" t="s">
        <v>18</v>
      </c>
      <c r="B7" s="43" t="s">
        <v>28</v>
      </c>
      <c r="C7" s="58"/>
      <c r="D7" s="26">
        <v>6</v>
      </c>
      <c r="E7" s="59">
        <v>24</v>
      </c>
      <c r="F7" s="45">
        <v>8</v>
      </c>
      <c r="G7" s="80">
        <v>0</v>
      </c>
      <c r="H7" s="77">
        <f>1/2</f>
        <v>0.5</v>
      </c>
      <c r="I7" s="52"/>
      <c r="J7" s="113">
        <v>2</v>
      </c>
      <c r="K7" s="114" t="s">
        <v>20</v>
      </c>
      <c r="L7" s="61" t="s">
        <v>21</v>
      </c>
      <c r="M7" s="49" t="s">
        <v>68</v>
      </c>
      <c r="N7" s="61" t="s">
        <v>23</v>
      </c>
    </row>
    <row r="8" spans="1:14" x14ac:dyDescent="0.25">
      <c r="A8" s="46" t="s">
        <v>18</v>
      </c>
      <c r="B8" s="43" t="s">
        <v>29</v>
      </c>
      <c r="C8" s="58"/>
      <c r="D8" s="26">
        <v>18</v>
      </c>
      <c r="E8" s="59">
        <v>26</v>
      </c>
      <c r="F8" s="45">
        <v>12</v>
      </c>
      <c r="G8" s="80">
        <v>0</v>
      </c>
      <c r="H8" s="77">
        <f>1/2</f>
        <v>0.5</v>
      </c>
      <c r="I8" s="52"/>
      <c r="J8" s="113">
        <v>2</v>
      </c>
      <c r="K8" s="114" t="s">
        <v>20</v>
      </c>
      <c r="L8" s="61" t="s">
        <v>21</v>
      </c>
      <c r="M8" s="49" t="s">
        <v>68</v>
      </c>
      <c r="N8" s="61" t="s">
        <v>69</v>
      </c>
    </row>
    <row r="9" spans="1:14" x14ac:dyDescent="0.25">
      <c r="A9" s="47" t="s">
        <v>15</v>
      </c>
      <c r="B9" s="47" t="s">
        <v>56</v>
      </c>
      <c r="C9" s="56">
        <f>SUM(D9:F9)</f>
        <v>72</v>
      </c>
      <c r="D9" s="57">
        <f>SUM(D10:D12)</f>
        <v>30</v>
      </c>
      <c r="E9" s="57">
        <f>SUM(E10:E12)</f>
        <v>42</v>
      </c>
      <c r="F9" s="57">
        <f>SUM(F10:F12)</f>
        <v>0</v>
      </c>
      <c r="G9" s="79">
        <f>SUM(G10:G12)</f>
        <v>6</v>
      </c>
      <c r="H9" s="119"/>
      <c r="I9" s="57">
        <v>6</v>
      </c>
      <c r="J9" s="116"/>
      <c r="K9" s="116"/>
      <c r="L9" s="62" t="s">
        <v>17</v>
      </c>
      <c r="M9" s="48" t="s">
        <v>17</v>
      </c>
      <c r="N9" s="62"/>
    </row>
    <row r="10" spans="1:14" x14ac:dyDescent="0.25">
      <c r="A10" s="46" t="s">
        <v>18</v>
      </c>
      <c r="B10" s="43" t="s">
        <v>70</v>
      </c>
      <c r="C10" s="58"/>
      <c r="D10" s="45">
        <v>10</v>
      </c>
      <c r="E10" s="26">
        <v>20</v>
      </c>
      <c r="F10" s="26">
        <v>0</v>
      </c>
      <c r="G10" s="80">
        <v>0</v>
      </c>
      <c r="H10" s="77">
        <f>1/3</f>
        <v>0.33333333333333331</v>
      </c>
      <c r="I10" s="52"/>
      <c r="J10" s="113">
        <v>2</v>
      </c>
      <c r="K10" s="114" t="s">
        <v>20</v>
      </c>
      <c r="L10" s="61" t="s">
        <v>21</v>
      </c>
      <c r="M10" s="49" t="s">
        <v>17</v>
      </c>
      <c r="N10" s="61" t="s">
        <v>23</v>
      </c>
    </row>
    <row r="11" spans="1:14" x14ac:dyDescent="0.25">
      <c r="A11" s="46" t="s">
        <v>18</v>
      </c>
      <c r="B11" s="43" t="s">
        <v>71</v>
      </c>
      <c r="C11" s="58"/>
      <c r="D11" s="45">
        <v>10</v>
      </c>
      <c r="E11" s="26">
        <v>20</v>
      </c>
      <c r="F11" s="26">
        <v>0</v>
      </c>
      <c r="G11" s="80">
        <v>0</v>
      </c>
      <c r="H11" s="77">
        <f>1/3</f>
        <v>0.33333333333333331</v>
      </c>
      <c r="I11" s="52"/>
      <c r="J11" s="113">
        <v>2</v>
      </c>
      <c r="K11" s="114" t="s">
        <v>20</v>
      </c>
      <c r="L11" s="61" t="s">
        <v>21</v>
      </c>
      <c r="M11" s="49" t="s">
        <v>17</v>
      </c>
      <c r="N11" s="61" t="s">
        <v>23</v>
      </c>
    </row>
    <row r="12" spans="1:14" x14ac:dyDescent="0.25">
      <c r="A12" s="46" t="s">
        <v>18</v>
      </c>
      <c r="B12" s="43" t="s">
        <v>72</v>
      </c>
      <c r="C12" s="58" t="s">
        <v>40</v>
      </c>
      <c r="D12" s="45">
        <v>10</v>
      </c>
      <c r="E12" s="26">
        <v>2</v>
      </c>
      <c r="F12" s="26">
        <v>0</v>
      </c>
      <c r="G12" s="80">
        <v>6</v>
      </c>
      <c r="H12" s="77">
        <f>1/3</f>
        <v>0.33333333333333331</v>
      </c>
      <c r="I12" s="52"/>
      <c r="J12" s="113">
        <v>2</v>
      </c>
      <c r="K12" s="114" t="s">
        <v>20</v>
      </c>
      <c r="L12" s="61" t="s">
        <v>21</v>
      </c>
      <c r="M12" s="49" t="s">
        <v>17</v>
      </c>
      <c r="N12" s="61" t="s">
        <v>23</v>
      </c>
    </row>
    <row r="13" spans="1:14" x14ac:dyDescent="0.25">
      <c r="A13" s="47" t="s">
        <v>15</v>
      </c>
      <c r="B13" s="47" t="s">
        <v>73</v>
      </c>
      <c r="C13" s="56">
        <f>SUM(D13:F13)</f>
        <v>98</v>
      </c>
      <c r="D13" s="57">
        <f>SUM(D14:D17)</f>
        <v>40</v>
      </c>
      <c r="E13" s="57">
        <f t="shared" ref="E13:F13" si="4">SUM(E14:E17)</f>
        <v>40</v>
      </c>
      <c r="F13" s="57">
        <f t="shared" si="4"/>
        <v>18</v>
      </c>
      <c r="G13" s="79">
        <f>SUM(G14:G17)</f>
        <v>10</v>
      </c>
      <c r="H13" s="119"/>
      <c r="I13" s="57">
        <v>6</v>
      </c>
      <c r="J13" s="116"/>
      <c r="K13" s="116"/>
      <c r="L13" s="62" t="s">
        <v>17</v>
      </c>
      <c r="M13" s="48" t="s">
        <v>17</v>
      </c>
      <c r="N13" s="62"/>
    </row>
    <row r="14" spans="1:14" x14ac:dyDescent="0.25">
      <c r="A14" s="46" t="s">
        <v>18</v>
      </c>
      <c r="B14" s="43" t="s">
        <v>74</v>
      </c>
      <c r="C14" s="58"/>
      <c r="D14" s="45">
        <v>10</v>
      </c>
      <c r="E14" s="26">
        <v>14</v>
      </c>
      <c r="F14" s="45">
        <v>6</v>
      </c>
      <c r="G14" s="80">
        <v>4</v>
      </c>
      <c r="H14" s="77">
        <f>2/6</f>
        <v>0.33333333333333331</v>
      </c>
      <c r="I14" s="52"/>
      <c r="J14" s="113">
        <v>2</v>
      </c>
      <c r="K14" s="114" t="s">
        <v>20</v>
      </c>
      <c r="L14" s="61" t="s">
        <v>21</v>
      </c>
      <c r="M14" s="49" t="s">
        <v>17</v>
      </c>
      <c r="N14" s="61" t="s">
        <v>23</v>
      </c>
    </row>
    <row r="15" spans="1:14" x14ac:dyDescent="0.25">
      <c r="A15" s="46" t="s">
        <v>18</v>
      </c>
      <c r="B15" s="43" t="s">
        <v>75</v>
      </c>
      <c r="C15" s="58"/>
      <c r="D15" s="45">
        <v>10</v>
      </c>
      <c r="E15" s="59">
        <v>6</v>
      </c>
      <c r="F15" s="45">
        <v>6</v>
      </c>
      <c r="G15" s="80">
        <v>2</v>
      </c>
      <c r="H15" s="77">
        <f>1/6</f>
        <v>0.16666666666666666</v>
      </c>
      <c r="I15" s="52"/>
      <c r="J15" s="113">
        <v>2</v>
      </c>
      <c r="K15" s="114" t="s">
        <v>20</v>
      </c>
      <c r="L15" s="61" t="s">
        <v>21</v>
      </c>
      <c r="M15" s="49" t="s">
        <v>68</v>
      </c>
      <c r="N15" s="61" t="s">
        <v>23</v>
      </c>
    </row>
    <row r="16" spans="1:14" x14ac:dyDescent="0.25">
      <c r="A16" s="46" t="s">
        <v>18</v>
      </c>
      <c r="B16" s="43" t="s">
        <v>76</v>
      </c>
      <c r="C16" s="58"/>
      <c r="D16" s="45">
        <v>10</v>
      </c>
      <c r="E16" s="59">
        <v>10</v>
      </c>
      <c r="F16" s="45">
        <v>0</v>
      </c>
      <c r="G16" s="80">
        <v>0</v>
      </c>
      <c r="H16" s="77">
        <f>1/6</f>
        <v>0.16666666666666666</v>
      </c>
      <c r="I16" s="52"/>
      <c r="J16" s="113">
        <v>2</v>
      </c>
      <c r="K16" s="114" t="s">
        <v>20</v>
      </c>
      <c r="L16" s="61" t="s">
        <v>21</v>
      </c>
      <c r="M16" s="49" t="s">
        <v>17</v>
      </c>
      <c r="N16" s="61" t="s">
        <v>23</v>
      </c>
    </row>
    <row r="17" spans="1:14" s="1" customFormat="1" x14ac:dyDescent="0.25">
      <c r="A17" s="46" t="s">
        <v>18</v>
      </c>
      <c r="B17" s="43" t="s">
        <v>33</v>
      </c>
      <c r="C17" s="58"/>
      <c r="D17" s="26">
        <v>10</v>
      </c>
      <c r="E17" s="26">
        <v>10</v>
      </c>
      <c r="F17" s="26">
        <v>6</v>
      </c>
      <c r="G17" s="80">
        <v>4</v>
      </c>
      <c r="H17" s="77">
        <f>2/6</f>
        <v>0.33333333333333331</v>
      </c>
      <c r="I17" s="27"/>
      <c r="J17" s="122">
        <v>2</v>
      </c>
      <c r="K17" s="114" t="s">
        <v>20</v>
      </c>
      <c r="L17" s="61" t="s">
        <v>21</v>
      </c>
      <c r="M17" s="49" t="s">
        <v>68</v>
      </c>
      <c r="N17" s="61" t="s">
        <v>23</v>
      </c>
    </row>
    <row r="18" spans="1:14" x14ac:dyDescent="0.25">
      <c r="A18" s="47" t="s">
        <v>15</v>
      </c>
      <c r="B18" s="47" t="s">
        <v>34</v>
      </c>
      <c r="C18" s="56">
        <f>SUM(D18:F18)</f>
        <v>36</v>
      </c>
      <c r="D18" s="57">
        <f>SUM(D19:D20)</f>
        <v>0</v>
      </c>
      <c r="E18" s="57">
        <f>SUM(E19:E20)</f>
        <v>36</v>
      </c>
      <c r="F18" s="57">
        <f>SUM(F19:F20)</f>
        <v>0</v>
      </c>
      <c r="G18" s="79">
        <f>SUM(G19:G20)</f>
        <v>12</v>
      </c>
      <c r="H18" s="119"/>
      <c r="I18" s="57">
        <v>3</v>
      </c>
      <c r="J18" s="116"/>
      <c r="K18" s="116"/>
      <c r="L18" s="62" t="s">
        <v>17</v>
      </c>
      <c r="M18" s="48" t="s">
        <v>17</v>
      </c>
      <c r="N18" s="62"/>
    </row>
    <row r="19" spans="1:14" x14ac:dyDescent="0.25">
      <c r="A19" s="46" t="s">
        <v>18</v>
      </c>
      <c r="B19" s="43" t="s">
        <v>77</v>
      </c>
      <c r="C19" s="58"/>
      <c r="D19" s="45">
        <v>0</v>
      </c>
      <c r="E19" s="59">
        <v>24</v>
      </c>
      <c r="F19" s="45">
        <v>0</v>
      </c>
      <c r="G19" s="80">
        <v>4</v>
      </c>
      <c r="H19" s="77">
        <v>0.66666666666666663</v>
      </c>
      <c r="I19" s="52"/>
      <c r="J19" s="113">
        <v>2</v>
      </c>
      <c r="K19" s="114" t="s">
        <v>20</v>
      </c>
      <c r="L19" s="61" t="s">
        <v>21</v>
      </c>
      <c r="M19" s="49" t="s">
        <v>17</v>
      </c>
      <c r="N19" s="61" t="s">
        <v>23</v>
      </c>
    </row>
    <row r="20" spans="1:14" x14ac:dyDescent="0.25">
      <c r="A20" s="46" t="s">
        <v>18</v>
      </c>
      <c r="B20" s="43" t="s">
        <v>78</v>
      </c>
      <c r="C20" s="58"/>
      <c r="D20" s="45">
        <v>0</v>
      </c>
      <c r="E20" s="59">
        <v>12</v>
      </c>
      <c r="F20" s="45">
        <v>0</v>
      </c>
      <c r="G20" s="80">
        <v>8</v>
      </c>
      <c r="H20" s="77">
        <v>0.33333333333333331</v>
      </c>
      <c r="I20" s="52"/>
      <c r="J20" s="113">
        <v>2</v>
      </c>
      <c r="K20" s="114" t="s">
        <v>20</v>
      </c>
      <c r="L20" s="61" t="s">
        <v>21</v>
      </c>
      <c r="M20" s="49" t="s">
        <v>17</v>
      </c>
      <c r="N20" s="61" t="s">
        <v>23</v>
      </c>
    </row>
    <row r="21" spans="1:14" x14ac:dyDescent="0.25">
      <c r="A21" s="47" t="s">
        <v>15</v>
      </c>
      <c r="B21" s="47" t="s">
        <v>38</v>
      </c>
      <c r="C21" s="56">
        <f>SUM(D21:F21)</f>
        <v>30</v>
      </c>
      <c r="D21" s="57">
        <f>SUM(D22:D22)</f>
        <v>0</v>
      </c>
      <c r="E21" s="57">
        <f>SUM(E22:E22)</f>
        <v>30</v>
      </c>
      <c r="F21" s="57">
        <f>SUM(F22:F22)</f>
        <v>0</v>
      </c>
      <c r="G21" s="79">
        <f>SUM(G22:G22)</f>
        <v>15</v>
      </c>
      <c r="H21" s="119"/>
      <c r="I21" s="57">
        <v>3</v>
      </c>
      <c r="J21" s="116"/>
      <c r="K21" s="116"/>
      <c r="L21" s="62" t="s">
        <v>17</v>
      </c>
      <c r="M21" s="48" t="s">
        <v>17</v>
      </c>
      <c r="N21" s="62"/>
    </row>
    <row r="22" spans="1:14" x14ac:dyDescent="0.25">
      <c r="A22" s="46" t="s">
        <v>18</v>
      </c>
      <c r="B22" s="43" t="s">
        <v>79</v>
      </c>
      <c r="C22" s="58"/>
      <c r="D22" s="45">
        <v>0</v>
      </c>
      <c r="E22" s="59">
        <v>30</v>
      </c>
      <c r="F22" s="45">
        <v>0</v>
      </c>
      <c r="G22" s="80">
        <v>15</v>
      </c>
      <c r="H22" s="77">
        <v>1</v>
      </c>
      <c r="I22" s="52"/>
      <c r="J22" s="113">
        <v>2</v>
      </c>
      <c r="K22" s="114" t="s">
        <v>20</v>
      </c>
      <c r="L22" s="61" t="s">
        <v>21</v>
      </c>
      <c r="M22" s="49" t="s">
        <v>17</v>
      </c>
      <c r="N22" s="61" t="s">
        <v>23</v>
      </c>
    </row>
    <row r="24" spans="1:14" ht="18.75" x14ac:dyDescent="0.25">
      <c r="A24" s="65"/>
      <c r="B24" s="65" t="s">
        <v>80</v>
      </c>
      <c r="C24" s="7">
        <f>SUM(D24:F24)</f>
        <v>80</v>
      </c>
      <c r="D24" s="8">
        <f>SUMIF($A$3:$A$22,"UE",D25:D48)</f>
        <v>30</v>
      </c>
      <c r="E24" s="8">
        <f>SUMIF($A$3:$A$22,"UE",E25:E48)</f>
        <v>50</v>
      </c>
      <c r="F24" s="8">
        <f>SUMIF($A$3:$A$22,"UE",F25:F48)</f>
        <v>0</v>
      </c>
      <c r="G24" s="82">
        <f ca="1">SUMIF($A$3:$A$22,"UE",G25:G43)</f>
        <v>0</v>
      </c>
      <c r="H24" s="8"/>
      <c r="I24" s="8">
        <f>SUMIF($A$3:$A$22,"UE",I25:I48)</f>
        <v>2</v>
      </c>
      <c r="J24" s="9"/>
      <c r="K24" s="9"/>
      <c r="L24" s="10"/>
      <c r="M24" s="71"/>
      <c r="N24" s="10"/>
    </row>
    <row r="25" spans="1:14" x14ac:dyDescent="0.25">
      <c r="A25" s="47" t="s">
        <v>15</v>
      </c>
      <c r="B25" s="47" t="s">
        <v>81</v>
      </c>
      <c r="C25" s="56">
        <f>SUM(D25:F25)</f>
        <v>64</v>
      </c>
      <c r="D25" s="57">
        <f>SUM(D26:D29)</f>
        <v>24</v>
      </c>
      <c r="E25" s="57">
        <f t="shared" ref="E25:F25" si="5">SUM(E26:E29)</f>
        <v>40</v>
      </c>
      <c r="F25" s="57">
        <f t="shared" si="5"/>
        <v>0</v>
      </c>
      <c r="G25" s="79">
        <f>SUM(G26:G29)</f>
        <v>0</v>
      </c>
      <c r="H25" s="86"/>
      <c r="I25" s="51">
        <v>2</v>
      </c>
      <c r="J25" s="66"/>
      <c r="K25" s="66"/>
      <c r="L25" s="94" t="s">
        <v>17</v>
      </c>
      <c r="M25" s="95" t="s">
        <v>17</v>
      </c>
      <c r="N25" s="94"/>
    </row>
    <row r="26" spans="1:14" x14ac:dyDescent="0.25">
      <c r="A26" s="31" t="s">
        <v>18</v>
      </c>
      <c r="B26" s="43" t="s">
        <v>82</v>
      </c>
      <c r="C26" s="26"/>
      <c r="D26" s="26">
        <v>6</v>
      </c>
      <c r="E26" s="26">
        <v>10</v>
      </c>
      <c r="F26" s="26">
        <v>0</v>
      </c>
      <c r="G26" s="80">
        <v>0</v>
      </c>
      <c r="H26" s="91">
        <f>1/4</f>
        <v>0.25</v>
      </c>
      <c r="I26" s="27"/>
      <c r="J26" s="122">
        <v>1</v>
      </c>
      <c r="K26" s="122" t="s">
        <v>41</v>
      </c>
      <c r="L26" s="92" t="s">
        <v>21</v>
      </c>
      <c r="M26" s="93" t="s">
        <v>17</v>
      </c>
      <c r="N26" s="92" t="s">
        <v>23</v>
      </c>
    </row>
    <row r="27" spans="1:14" x14ac:dyDescent="0.25">
      <c r="A27" s="31" t="s">
        <v>18</v>
      </c>
      <c r="B27" s="43" t="s">
        <v>83</v>
      </c>
      <c r="C27" s="26"/>
      <c r="D27" s="26">
        <v>6</v>
      </c>
      <c r="E27" s="26">
        <v>10</v>
      </c>
      <c r="F27" s="26">
        <v>0</v>
      </c>
      <c r="G27" s="80">
        <v>0</v>
      </c>
      <c r="H27" s="91">
        <f>1/4</f>
        <v>0.25</v>
      </c>
      <c r="I27" s="27"/>
      <c r="J27" s="122">
        <v>1</v>
      </c>
      <c r="K27" s="122" t="s">
        <v>41</v>
      </c>
      <c r="L27" s="92" t="s">
        <v>21</v>
      </c>
      <c r="M27" s="93" t="s">
        <v>17</v>
      </c>
      <c r="N27" s="92" t="s">
        <v>23</v>
      </c>
    </row>
    <row r="28" spans="1:14" x14ac:dyDescent="0.25">
      <c r="A28" s="31" t="s">
        <v>18</v>
      </c>
      <c r="B28" s="43" t="s">
        <v>84</v>
      </c>
      <c r="C28" s="26"/>
      <c r="D28" s="26">
        <v>6</v>
      </c>
      <c r="E28" s="26">
        <v>10</v>
      </c>
      <c r="F28" s="26">
        <v>0</v>
      </c>
      <c r="G28" s="80">
        <v>0</v>
      </c>
      <c r="H28" s="91">
        <f>1/4</f>
        <v>0.25</v>
      </c>
      <c r="I28" s="27"/>
      <c r="J28" s="122">
        <v>1</v>
      </c>
      <c r="K28" s="122" t="s">
        <v>41</v>
      </c>
      <c r="L28" s="92" t="s">
        <v>21</v>
      </c>
      <c r="M28" s="93" t="s">
        <v>17</v>
      </c>
      <c r="N28" s="92" t="s">
        <v>23</v>
      </c>
    </row>
    <row r="29" spans="1:14" x14ac:dyDescent="0.25">
      <c r="A29" s="31" t="s">
        <v>18</v>
      </c>
      <c r="B29" s="43" t="s">
        <v>85</v>
      </c>
      <c r="C29" s="26"/>
      <c r="D29" s="26">
        <v>6</v>
      </c>
      <c r="E29" s="26">
        <v>10</v>
      </c>
      <c r="F29" s="26">
        <v>0</v>
      </c>
      <c r="G29" s="80">
        <v>0</v>
      </c>
      <c r="H29" s="91">
        <f>1/4</f>
        <v>0.25</v>
      </c>
      <c r="I29" s="27"/>
      <c r="J29" s="122">
        <v>1</v>
      </c>
      <c r="K29" s="122" t="s">
        <v>41</v>
      </c>
      <c r="L29" s="92" t="s">
        <v>21</v>
      </c>
      <c r="M29" s="93" t="s">
        <v>17</v>
      </c>
      <c r="N29" s="92" t="s">
        <v>23</v>
      </c>
    </row>
    <row r="31" spans="1:14" x14ac:dyDescent="0.25">
      <c r="A31" s="74" t="s">
        <v>86</v>
      </c>
    </row>
    <row r="32" spans="1:14" x14ac:dyDescent="0.25">
      <c r="A32" s="42" t="s">
        <v>87</v>
      </c>
    </row>
    <row r="33" spans="1:4" x14ac:dyDescent="0.25">
      <c r="A33" s="42" t="s">
        <v>88</v>
      </c>
    </row>
    <row r="34" spans="1:4" x14ac:dyDescent="0.25">
      <c r="A34" s="42" t="s">
        <v>89</v>
      </c>
    </row>
    <row r="35" spans="1:4" x14ac:dyDescent="0.25">
      <c r="A35" s="42" t="s">
        <v>90</v>
      </c>
      <c r="B35" s="96"/>
    </row>
    <row r="36" spans="1:4" x14ac:dyDescent="0.2">
      <c r="A36" s="75" t="s">
        <v>91</v>
      </c>
    </row>
    <row r="37" spans="1:4" x14ac:dyDescent="0.2">
      <c r="A37" s="75" t="s">
        <v>92</v>
      </c>
    </row>
    <row r="38" spans="1:4" x14ac:dyDescent="0.2">
      <c r="A38" s="75" t="s">
        <v>93</v>
      </c>
    </row>
    <row r="39" spans="1:4" x14ac:dyDescent="0.2">
      <c r="A39" s="75" t="s">
        <v>94</v>
      </c>
    </row>
    <row r="41" spans="1:4" x14ac:dyDescent="0.25">
      <c r="A41" s="109" t="s">
        <v>42</v>
      </c>
      <c r="D41" s="1"/>
    </row>
    <row r="42" spans="1:4" x14ac:dyDescent="0.25">
      <c r="A42" s="109" t="s">
        <v>43</v>
      </c>
    </row>
  </sheetData>
  <customSheetViews>
    <customSheetView guid="{909C9E56-8965-4850-A599-BB767CD395C9}" scale="80" fitToPage="1">
      <pane ySplit="2" topLeftCell="A3" activePane="bottomLeft" state="frozenSplit"/>
      <selection pane="bottomLeft" activeCell="E12" sqref="E12"/>
      <pageMargins left="0" right="0" top="0" bottom="0" header="0" footer="0"/>
      <pageSetup paperSize="9" scale="55" orientation="landscape" r:id="rId1"/>
    </customSheetView>
  </customSheetViews>
  <pageMargins left="0.25" right="0.25" top="0.75" bottom="0.75" header="0.3" footer="0.3"/>
  <pageSetup paperSize="9" scale="55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3" tint="0.79998168889431442"/>
    <outlinePr summaryBelow="0"/>
  </sheetPr>
  <dimension ref="A1:N28"/>
  <sheetViews>
    <sheetView zoomScale="40" zoomScaleNormal="40" workbookViewId="0">
      <pane ySplit="2" topLeftCell="A3" activePane="bottomLeft" state="frozenSplit"/>
      <selection pane="bottomLeft" activeCell="H36" sqref="H36"/>
    </sheetView>
  </sheetViews>
  <sheetFormatPr baseColWidth="10" defaultColWidth="11.42578125" defaultRowHeight="15" x14ac:dyDescent="0.25"/>
  <cols>
    <col min="1" max="1" width="11.28515625" style="3" customWidth="1"/>
    <col min="2" max="2" width="70.7109375" style="3" customWidth="1"/>
    <col min="3" max="3" width="41.85546875" style="3" customWidth="1"/>
    <col min="4" max="4" width="15.85546875" style="3" customWidth="1"/>
    <col min="5" max="5" width="10.42578125" style="3" customWidth="1"/>
    <col min="6" max="6" width="16.7109375" style="3" customWidth="1"/>
    <col min="7" max="7" width="10.7109375" style="3" customWidth="1"/>
    <col min="8" max="8" width="12" style="3" customWidth="1"/>
    <col min="9" max="9" width="6.7109375" style="3" customWidth="1"/>
    <col min="10" max="10" width="15.7109375" style="3" bestFit="1" customWidth="1"/>
    <col min="11" max="11" width="13.28515625" style="3" bestFit="1" customWidth="1"/>
    <col min="12" max="12" width="13.7109375" style="3" bestFit="1" customWidth="1"/>
    <col min="13" max="13" width="77.28515625" style="70" customWidth="1"/>
    <col min="14" max="14" width="13" style="3" customWidth="1"/>
    <col min="15" max="16384" width="11.42578125" style="3"/>
  </cols>
  <sheetData>
    <row r="1" spans="1:14" ht="43.5" customHeight="1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20" t="s">
        <v>7</v>
      </c>
      <c r="I1" s="120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s="2" customFormat="1" ht="18.75" x14ac:dyDescent="0.25">
      <c r="A2" s="90" t="s">
        <v>95</v>
      </c>
      <c r="B2" s="97"/>
      <c r="C2" s="97">
        <f>SUM(D2:F2)</f>
        <v>382.2</v>
      </c>
      <c r="D2" s="87">
        <f>SUMIF($A$3:$A$26,"UE",D3:D26)</f>
        <v>80</v>
      </c>
      <c r="E2" s="87">
        <f>SUMIF($A$3:$A$26,"UE",E3:E26)</f>
        <v>274.2</v>
      </c>
      <c r="F2" s="87">
        <f>SUMIF($A$3:$A$26,"UE",F3:F26)</f>
        <v>28</v>
      </c>
      <c r="G2" s="88">
        <f>SUMIF($A$3:$A$26,"UE",G3:G26)</f>
        <v>52</v>
      </c>
      <c r="H2" s="87"/>
      <c r="I2" s="87">
        <f>SUMIF($A$3:$A$26,"UE",I3:I26)</f>
        <v>30</v>
      </c>
      <c r="J2" s="98"/>
      <c r="K2" s="98"/>
      <c r="L2" s="13"/>
      <c r="M2" s="69"/>
      <c r="N2" s="13"/>
    </row>
    <row r="3" spans="1:14" x14ac:dyDescent="0.25">
      <c r="A3" s="47" t="s">
        <v>15</v>
      </c>
      <c r="B3" s="47" t="s">
        <v>65</v>
      </c>
      <c r="C3" s="56">
        <f>SUM(D3:F3)</f>
        <v>111</v>
      </c>
      <c r="D3" s="57">
        <f>SUM(D4:D6)</f>
        <v>30</v>
      </c>
      <c r="E3" s="57">
        <f t="shared" ref="E3" si="0">SUM(E4:E6)</f>
        <v>61</v>
      </c>
      <c r="F3" s="57">
        <f>SUM(F4:F6)</f>
        <v>20</v>
      </c>
      <c r="G3" s="79">
        <f>SUM(G4:G6)</f>
        <v>0</v>
      </c>
      <c r="H3" s="119">
        <f>SUM(H4:H6)</f>
        <v>1</v>
      </c>
      <c r="I3" s="57">
        <v>8</v>
      </c>
      <c r="J3" s="115"/>
      <c r="K3" s="115"/>
      <c r="L3" s="62" t="s">
        <v>17</v>
      </c>
      <c r="M3" s="48" t="s">
        <v>17</v>
      </c>
      <c r="N3" s="123"/>
    </row>
    <row r="4" spans="1:14" x14ac:dyDescent="0.25">
      <c r="A4" s="46" t="s">
        <v>18</v>
      </c>
      <c r="B4" s="43" t="s">
        <v>96</v>
      </c>
      <c r="C4" s="58"/>
      <c r="D4" s="26">
        <v>10</v>
      </c>
      <c r="E4" s="26">
        <v>22</v>
      </c>
      <c r="F4" s="26">
        <v>0</v>
      </c>
      <c r="G4" s="80">
        <v>0</v>
      </c>
      <c r="H4" s="118">
        <f>3/8</f>
        <v>0.375</v>
      </c>
      <c r="I4" s="59"/>
      <c r="J4" s="113">
        <v>2</v>
      </c>
      <c r="K4" s="114" t="s">
        <v>20</v>
      </c>
      <c r="L4" s="61" t="s">
        <v>21</v>
      </c>
      <c r="M4" s="49" t="s">
        <v>17</v>
      </c>
      <c r="N4" s="114" t="s">
        <v>23</v>
      </c>
    </row>
    <row r="5" spans="1:14" x14ac:dyDescent="0.25">
      <c r="A5" s="46" t="s">
        <v>18</v>
      </c>
      <c r="B5" s="43" t="s">
        <v>97</v>
      </c>
      <c r="C5" s="58"/>
      <c r="D5" s="26">
        <v>10</v>
      </c>
      <c r="E5" s="26">
        <v>22</v>
      </c>
      <c r="F5" s="26">
        <v>10</v>
      </c>
      <c r="G5" s="80">
        <v>0</v>
      </c>
      <c r="H5" s="118">
        <f>3/8</f>
        <v>0.375</v>
      </c>
      <c r="I5" s="59"/>
      <c r="J5" s="113">
        <v>2</v>
      </c>
      <c r="K5" s="114" t="s">
        <v>20</v>
      </c>
      <c r="L5" s="61" t="s">
        <v>21</v>
      </c>
      <c r="M5" s="163" t="s">
        <v>98</v>
      </c>
      <c r="N5" s="114" t="s">
        <v>23</v>
      </c>
    </row>
    <row r="6" spans="1:14" x14ac:dyDescent="0.25">
      <c r="A6" s="31" t="s">
        <v>18</v>
      </c>
      <c r="B6" s="72" t="s">
        <v>99</v>
      </c>
      <c r="C6" s="58"/>
      <c r="D6" s="26">
        <v>10</v>
      </c>
      <c r="E6" s="26">
        <v>17</v>
      </c>
      <c r="F6" s="26">
        <v>10</v>
      </c>
      <c r="G6" s="80">
        <v>0</v>
      </c>
      <c r="H6" s="118">
        <f>2/8</f>
        <v>0.25</v>
      </c>
      <c r="I6" s="59"/>
      <c r="J6" s="113">
        <v>2</v>
      </c>
      <c r="K6" s="114" t="s">
        <v>20</v>
      </c>
      <c r="L6" s="61" t="s">
        <v>21</v>
      </c>
      <c r="M6" s="49" t="s">
        <v>17</v>
      </c>
      <c r="N6" s="114" t="s">
        <v>23</v>
      </c>
    </row>
    <row r="7" spans="1:14" x14ac:dyDescent="0.25">
      <c r="A7" s="47" t="s">
        <v>15</v>
      </c>
      <c r="B7" s="47" t="s">
        <v>100</v>
      </c>
      <c r="C7" s="56">
        <f>SUM(D7:F7)</f>
        <v>70</v>
      </c>
      <c r="D7" s="57">
        <f>SUM(D8:D9)</f>
        <v>20</v>
      </c>
      <c r="E7" s="57">
        <f>SUM(E8:E9)</f>
        <v>42</v>
      </c>
      <c r="F7" s="57">
        <f>SUM(F8:F9)</f>
        <v>8</v>
      </c>
      <c r="G7" s="79">
        <f>SUM(G8:G9)</f>
        <v>4</v>
      </c>
      <c r="H7" s="119">
        <f>SUM(H8:H9)</f>
        <v>1</v>
      </c>
      <c r="I7" s="57">
        <v>4</v>
      </c>
      <c r="J7" s="116"/>
      <c r="K7" s="116"/>
      <c r="L7" s="62" t="s">
        <v>17</v>
      </c>
      <c r="M7" s="48" t="s">
        <v>17</v>
      </c>
      <c r="N7" s="123"/>
    </row>
    <row r="8" spans="1:14" x14ac:dyDescent="0.25">
      <c r="A8" s="46" t="s">
        <v>18</v>
      </c>
      <c r="B8" s="43" t="s">
        <v>49</v>
      </c>
      <c r="C8" s="58"/>
      <c r="D8" s="26">
        <v>10</v>
      </c>
      <c r="E8" s="26">
        <v>20</v>
      </c>
      <c r="F8" s="45">
        <v>0</v>
      </c>
      <c r="G8" s="80">
        <v>0</v>
      </c>
      <c r="H8" s="118">
        <f>1/2</f>
        <v>0.5</v>
      </c>
      <c r="I8" s="59"/>
      <c r="J8" s="113">
        <v>2</v>
      </c>
      <c r="K8" s="114" t="s">
        <v>20</v>
      </c>
      <c r="L8" s="61" t="s">
        <v>21</v>
      </c>
      <c r="M8" s="163" t="s">
        <v>98</v>
      </c>
      <c r="N8" s="114" t="s">
        <v>23</v>
      </c>
    </row>
    <row r="9" spans="1:14" x14ac:dyDescent="0.25">
      <c r="A9" s="46" t="s">
        <v>18</v>
      </c>
      <c r="B9" s="43" t="s">
        <v>55</v>
      </c>
      <c r="C9" s="58"/>
      <c r="D9" s="26">
        <v>10</v>
      </c>
      <c r="E9" s="26">
        <v>22</v>
      </c>
      <c r="F9" s="26">
        <v>8</v>
      </c>
      <c r="G9" s="80">
        <v>4</v>
      </c>
      <c r="H9" s="118">
        <v>0.5</v>
      </c>
      <c r="I9" s="59"/>
      <c r="J9" s="113">
        <v>2</v>
      </c>
      <c r="K9" s="114" t="s">
        <v>20</v>
      </c>
      <c r="L9" s="61" t="s">
        <v>21</v>
      </c>
      <c r="M9" s="163" t="s">
        <v>98</v>
      </c>
      <c r="N9" s="112" t="s">
        <v>23</v>
      </c>
    </row>
    <row r="10" spans="1:14" x14ac:dyDescent="0.25">
      <c r="A10" s="47" t="s">
        <v>15</v>
      </c>
      <c r="B10" s="47" t="s">
        <v>56</v>
      </c>
      <c r="C10" s="56">
        <f>SUM(D10:F10)</f>
        <v>90</v>
      </c>
      <c r="D10" s="57">
        <f>SUM(D11:D13)</f>
        <v>30</v>
      </c>
      <c r="E10" s="57">
        <f t="shared" ref="E10:G10" si="1">SUM(E11:E13)</f>
        <v>60</v>
      </c>
      <c r="F10" s="57">
        <f t="shared" si="1"/>
        <v>0</v>
      </c>
      <c r="G10" s="79">
        <f t="shared" si="1"/>
        <v>0</v>
      </c>
      <c r="H10" s="119">
        <f>SUM(H11:H13)</f>
        <v>1</v>
      </c>
      <c r="I10" s="57">
        <v>6</v>
      </c>
      <c r="J10" s="116"/>
      <c r="K10" s="116"/>
      <c r="L10" s="62" t="s">
        <v>17</v>
      </c>
      <c r="M10" s="48" t="s">
        <v>17</v>
      </c>
      <c r="N10" s="123"/>
    </row>
    <row r="11" spans="1:14" x14ac:dyDescent="0.25">
      <c r="A11" s="46" t="s">
        <v>18</v>
      </c>
      <c r="B11" s="43" t="s">
        <v>101</v>
      </c>
      <c r="C11" s="58"/>
      <c r="D11" s="26">
        <v>10</v>
      </c>
      <c r="E11" s="26">
        <v>20</v>
      </c>
      <c r="F11" s="26">
        <v>0</v>
      </c>
      <c r="G11" s="80">
        <v>0</v>
      </c>
      <c r="H11" s="118">
        <f>1/3</f>
        <v>0.33333333333333331</v>
      </c>
      <c r="I11" s="59"/>
      <c r="J11" s="113">
        <v>2</v>
      </c>
      <c r="K11" s="114" t="s">
        <v>20</v>
      </c>
      <c r="L11" s="61" t="s">
        <v>21</v>
      </c>
      <c r="M11" s="49" t="s">
        <v>17</v>
      </c>
      <c r="N11" s="114" t="s">
        <v>23</v>
      </c>
    </row>
    <row r="12" spans="1:14" x14ac:dyDescent="0.25">
      <c r="A12" s="46" t="s">
        <v>18</v>
      </c>
      <c r="B12" s="43" t="s">
        <v>102</v>
      </c>
      <c r="C12" s="58"/>
      <c r="D12" s="26">
        <v>10</v>
      </c>
      <c r="E12" s="26">
        <v>20</v>
      </c>
      <c r="F12" s="26">
        <v>0</v>
      </c>
      <c r="G12" s="80">
        <v>0</v>
      </c>
      <c r="H12" s="118">
        <f>1/3</f>
        <v>0.33333333333333331</v>
      </c>
      <c r="I12" s="59"/>
      <c r="J12" s="113">
        <v>2</v>
      </c>
      <c r="K12" s="114" t="s">
        <v>20</v>
      </c>
      <c r="L12" s="61" t="s">
        <v>21</v>
      </c>
      <c r="M12" s="49" t="s">
        <v>17</v>
      </c>
      <c r="N12" s="114" t="s">
        <v>23</v>
      </c>
    </row>
    <row r="13" spans="1:14" x14ac:dyDescent="0.25">
      <c r="A13" s="46" t="s">
        <v>18</v>
      </c>
      <c r="B13" s="43" t="s">
        <v>57</v>
      </c>
      <c r="C13" s="58"/>
      <c r="D13" s="26">
        <v>10</v>
      </c>
      <c r="E13" s="26">
        <v>20</v>
      </c>
      <c r="F13" s="26">
        <v>0</v>
      </c>
      <c r="G13" s="80">
        <v>0</v>
      </c>
      <c r="H13" s="118">
        <f>1/3</f>
        <v>0.33333333333333331</v>
      </c>
      <c r="I13" s="59"/>
      <c r="J13" s="113">
        <v>2</v>
      </c>
      <c r="K13" s="114" t="s">
        <v>20</v>
      </c>
      <c r="L13" s="61" t="s">
        <v>21</v>
      </c>
      <c r="M13" s="163" t="s">
        <v>98</v>
      </c>
      <c r="N13" s="114" t="s">
        <v>23</v>
      </c>
    </row>
    <row r="14" spans="1:14" x14ac:dyDescent="0.25">
      <c r="A14" s="47" t="s">
        <v>15</v>
      </c>
      <c r="B14" s="47" t="s">
        <v>103</v>
      </c>
      <c r="C14" s="56">
        <f>SUM(D14:F14)</f>
        <v>49</v>
      </c>
      <c r="D14" s="57">
        <f>SUM(D15:D17)</f>
        <v>0</v>
      </c>
      <c r="E14" s="57">
        <f t="shared" ref="E14:F14" si="2">SUM(E15:E17)</f>
        <v>49</v>
      </c>
      <c r="F14" s="57">
        <f t="shared" si="2"/>
        <v>0</v>
      </c>
      <c r="G14" s="79">
        <f>SUM(G15:G17)</f>
        <v>14</v>
      </c>
      <c r="H14" s="119">
        <f>SUM(H15:H17)</f>
        <v>1</v>
      </c>
      <c r="I14" s="57">
        <v>4</v>
      </c>
      <c r="J14" s="116"/>
      <c r="K14" s="116"/>
      <c r="L14" s="62" t="s">
        <v>17</v>
      </c>
      <c r="M14" s="48" t="s">
        <v>17</v>
      </c>
      <c r="N14" s="123"/>
    </row>
    <row r="15" spans="1:14" x14ac:dyDescent="0.25">
      <c r="A15" s="46" t="s">
        <v>18</v>
      </c>
      <c r="B15" s="43" t="s">
        <v>104</v>
      </c>
      <c r="C15" s="58"/>
      <c r="D15" s="45">
        <v>0</v>
      </c>
      <c r="E15" s="45">
        <v>24</v>
      </c>
      <c r="F15" s="45">
        <v>0</v>
      </c>
      <c r="G15" s="80">
        <v>10</v>
      </c>
      <c r="H15" s="118">
        <f>2/4</f>
        <v>0.5</v>
      </c>
      <c r="I15" s="59"/>
      <c r="J15" s="113">
        <v>2</v>
      </c>
      <c r="K15" s="114" t="s">
        <v>20</v>
      </c>
      <c r="L15" s="61" t="s">
        <v>21</v>
      </c>
      <c r="M15" s="49" t="s">
        <v>17</v>
      </c>
      <c r="N15" s="114" t="s">
        <v>23</v>
      </c>
    </row>
    <row r="16" spans="1:14" x14ac:dyDescent="0.25">
      <c r="A16" s="31" t="s">
        <v>18</v>
      </c>
      <c r="B16" s="43" t="s">
        <v>105</v>
      </c>
      <c r="C16" s="67"/>
      <c r="D16" s="26">
        <v>0</v>
      </c>
      <c r="E16" s="26">
        <v>9</v>
      </c>
      <c r="F16" s="26">
        <v>0</v>
      </c>
      <c r="G16" s="80">
        <v>4</v>
      </c>
      <c r="H16" s="118">
        <f>1/4</f>
        <v>0.25</v>
      </c>
      <c r="I16" s="59"/>
      <c r="J16" s="113">
        <v>2</v>
      </c>
      <c r="K16" s="114" t="s">
        <v>20</v>
      </c>
      <c r="L16" s="61" t="s">
        <v>21</v>
      </c>
      <c r="M16" s="49" t="s">
        <v>17</v>
      </c>
      <c r="N16" s="114" t="s">
        <v>23</v>
      </c>
    </row>
    <row r="17" spans="1:14" x14ac:dyDescent="0.25">
      <c r="A17" s="46" t="s">
        <v>18</v>
      </c>
      <c r="B17" s="44" t="s">
        <v>106</v>
      </c>
      <c r="C17" s="58"/>
      <c r="D17" s="45">
        <v>0</v>
      </c>
      <c r="E17" s="45">
        <v>16</v>
      </c>
      <c r="F17" s="45">
        <v>0</v>
      </c>
      <c r="G17" s="80">
        <v>0</v>
      </c>
      <c r="H17" s="118">
        <f>1/4</f>
        <v>0.25</v>
      </c>
      <c r="I17" s="59"/>
      <c r="J17" s="113">
        <v>2</v>
      </c>
      <c r="K17" s="114" t="s">
        <v>20</v>
      </c>
      <c r="L17" s="61" t="s">
        <v>21</v>
      </c>
      <c r="M17" s="49" t="s">
        <v>17</v>
      </c>
      <c r="N17" s="114" t="s">
        <v>23</v>
      </c>
    </row>
    <row r="18" spans="1:14" x14ac:dyDescent="0.25">
      <c r="A18" s="47" t="s">
        <v>15</v>
      </c>
      <c r="B18" s="47" t="s">
        <v>38</v>
      </c>
      <c r="C18" s="56">
        <f>SUM(D18:F18)</f>
        <v>30</v>
      </c>
      <c r="D18" s="57">
        <f>SUM(D19:D19)</f>
        <v>0</v>
      </c>
      <c r="E18" s="57">
        <f>SUM(E19:E19)</f>
        <v>30</v>
      </c>
      <c r="F18" s="57">
        <f>SUM(F19:F19)</f>
        <v>0</v>
      </c>
      <c r="G18" s="79">
        <f>SUM(G19:G19)</f>
        <v>20</v>
      </c>
      <c r="H18" s="119">
        <f>SUM(H19)</f>
        <v>1</v>
      </c>
      <c r="I18" s="57">
        <v>3</v>
      </c>
      <c r="J18" s="116"/>
      <c r="K18" s="116"/>
      <c r="L18" s="62" t="s">
        <v>17</v>
      </c>
      <c r="M18" s="48" t="s">
        <v>17</v>
      </c>
      <c r="N18" s="123"/>
    </row>
    <row r="19" spans="1:14" x14ac:dyDescent="0.25">
      <c r="A19" s="46" t="s">
        <v>18</v>
      </c>
      <c r="B19" s="43" t="s">
        <v>107</v>
      </c>
      <c r="C19" s="58"/>
      <c r="D19" s="45">
        <v>0</v>
      </c>
      <c r="E19" s="26">
        <v>30</v>
      </c>
      <c r="F19" s="45">
        <v>0</v>
      </c>
      <c r="G19" s="80">
        <v>20</v>
      </c>
      <c r="H19" s="118">
        <v>1</v>
      </c>
      <c r="I19" s="59"/>
      <c r="J19" s="113">
        <v>2</v>
      </c>
      <c r="K19" s="114" t="s">
        <v>20</v>
      </c>
      <c r="L19" s="61" t="s">
        <v>21</v>
      </c>
      <c r="M19" s="49" t="s">
        <v>17</v>
      </c>
      <c r="N19" s="114" t="s">
        <v>23</v>
      </c>
    </row>
    <row r="20" spans="1:14" x14ac:dyDescent="0.25">
      <c r="A20" s="47" t="s">
        <v>15</v>
      </c>
      <c r="B20" s="47" t="s">
        <v>108</v>
      </c>
      <c r="C20" s="56">
        <f>SUM(D20:F20)</f>
        <v>32</v>
      </c>
      <c r="D20" s="57">
        <f>SUM(D21:D22)</f>
        <v>0</v>
      </c>
      <c r="E20" s="57">
        <f t="shared" ref="E20:F20" si="3">SUM(E21:E22)</f>
        <v>32</v>
      </c>
      <c r="F20" s="57">
        <f t="shared" si="3"/>
        <v>0</v>
      </c>
      <c r="G20" s="79">
        <f>SUM(G21:G22)</f>
        <v>14</v>
      </c>
      <c r="H20" s="119">
        <f>SUM(H21:H22)</f>
        <v>1</v>
      </c>
      <c r="I20" s="57">
        <v>3</v>
      </c>
      <c r="J20" s="116"/>
      <c r="K20" s="116"/>
      <c r="L20" s="62" t="s">
        <v>17</v>
      </c>
      <c r="M20" s="48" t="s">
        <v>17</v>
      </c>
      <c r="N20" s="123"/>
    </row>
    <row r="21" spans="1:14" x14ac:dyDescent="0.25">
      <c r="A21" s="46" t="s">
        <v>18</v>
      </c>
      <c r="B21" s="43" t="s">
        <v>51</v>
      </c>
      <c r="C21" s="58" t="s">
        <v>109</v>
      </c>
      <c r="D21" s="45">
        <v>0</v>
      </c>
      <c r="E21" s="26">
        <v>12</v>
      </c>
      <c r="F21" s="26">
        <v>0</v>
      </c>
      <c r="G21" s="80">
        <v>14</v>
      </c>
      <c r="H21" s="118">
        <f>2/4</f>
        <v>0.5</v>
      </c>
      <c r="I21" s="59"/>
      <c r="J21" s="113">
        <v>2</v>
      </c>
      <c r="K21" s="114" t="s">
        <v>20</v>
      </c>
      <c r="L21" s="61" t="s">
        <v>21</v>
      </c>
      <c r="M21" s="49" t="s">
        <v>17</v>
      </c>
      <c r="N21" s="114" t="s">
        <v>23</v>
      </c>
    </row>
    <row r="22" spans="1:14" x14ac:dyDescent="0.25">
      <c r="A22" s="46" t="s">
        <v>18</v>
      </c>
      <c r="B22" s="172" t="s">
        <v>50</v>
      </c>
      <c r="C22" s="58"/>
      <c r="D22" s="45">
        <v>0</v>
      </c>
      <c r="E22" s="26">
        <v>20</v>
      </c>
      <c r="F22" s="45">
        <v>0</v>
      </c>
      <c r="G22" s="80">
        <v>0</v>
      </c>
      <c r="H22" s="118">
        <v>0.5</v>
      </c>
      <c r="I22" s="59"/>
      <c r="J22" s="113">
        <v>1</v>
      </c>
      <c r="K22" s="114" t="s">
        <v>20</v>
      </c>
      <c r="L22" s="61" t="s">
        <v>21</v>
      </c>
      <c r="M22" s="163" t="s">
        <v>98</v>
      </c>
      <c r="N22" s="114" t="s">
        <v>23</v>
      </c>
    </row>
    <row r="23" spans="1:14" x14ac:dyDescent="0.25">
      <c r="A23" s="47" t="s">
        <v>15</v>
      </c>
      <c r="B23" s="47" t="s">
        <v>110</v>
      </c>
      <c r="C23" s="56">
        <f>SUM(D23:F23)</f>
        <v>0.2</v>
      </c>
      <c r="D23" s="57">
        <f>SUM(D24:D24)</f>
        <v>0</v>
      </c>
      <c r="E23" s="57">
        <f>SUM(E24:E24)</f>
        <v>0.2</v>
      </c>
      <c r="F23" s="57">
        <f>SUM(F24:F24)</f>
        <v>0</v>
      </c>
      <c r="G23" s="79">
        <f>SUM(G24:G24)</f>
        <v>0</v>
      </c>
      <c r="H23" s="119">
        <f>SUM(H24)</f>
        <v>1</v>
      </c>
      <c r="I23" s="57">
        <v>2</v>
      </c>
      <c r="J23" s="116"/>
      <c r="K23" s="116"/>
      <c r="L23" s="62" t="s">
        <v>17</v>
      </c>
      <c r="M23" s="48" t="s">
        <v>17</v>
      </c>
      <c r="N23" s="123"/>
    </row>
    <row r="24" spans="1:14" x14ac:dyDescent="0.25">
      <c r="A24" s="46" t="s">
        <v>18</v>
      </c>
      <c r="B24" s="44" t="s">
        <v>111</v>
      </c>
      <c r="C24" s="58" t="s">
        <v>40</v>
      </c>
      <c r="D24" s="45">
        <v>0</v>
      </c>
      <c r="E24" s="45">
        <v>0.2</v>
      </c>
      <c r="F24" s="45">
        <v>0</v>
      </c>
      <c r="G24" s="80">
        <v>0</v>
      </c>
      <c r="H24" s="118">
        <v>1</v>
      </c>
      <c r="I24" s="59"/>
      <c r="J24" s="113">
        <v>1</v>
      </c>
      <c r="K24" s="114" t="s">
        <v>41</v>
      </c>
      <c r="L24" s="61" t="s">
        <v>21</v>
      </c>
      <c r="M24" s="49" t="s">
        <v>17</v>
      </c>
      <c r="N24" s="114" t="s">
        <v>23</v>
      </c>
    </row>
    <row r="26" spans="1:14" x14ac:dyDescent="0.25">
      <c r="A26" s="109" t="s">
        <v>42</v>
      </c>
    </row>
    <row r="27" spans="1:14" x14ac:dyDescent="0.25">
      <c r="A27" s="109" t="s">
        <v>43</v>
      </c>
    </row>
    <row r="28" spans="1:14" x14ac:dyDescent="0.25">
      <c r="A28" s="109" t="s">
        <v>112</v>
      </c>
      <c r="D28" s="1"/>
      <c r="E28" s="1"/>
      <c r="F28" s="1"/>
      <c r="G28" s="1"/>
      <c r="H28" s="1"/>
    </row>
  </sheetData>
  <customSheetViews>
    <customSheetView guid="{909C9E56-8965-4850-A599-BB767CD395C9}" scale="80">
      <pane ySplit="2" topLeftCell="A3" activePane="bottomLeft" state="frozenSplit"/>
      <selection pane="bottomLeft" activeCell="C8" sqref="C8"/>
      <pageMargins left="0" right="0" top="0" bottom="0" header="0" footer="0"/>
      <pageSetup paperSize="9" orientation="landscape" r:id="rId1"/>
    </customSheetView>
  </customSheetViews>
  <pageMargins left="0.25" right="0.25" top="0.75" bottom="0.75" header="0.3" footer="0.3"/>
  <pageSetup paperSize="9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theme="3" tint="0.39997558519241921"/>
    <pageSetUpPr fitToPage="1"/>
  </sheetPr>
  <dimension ref="A1:N34"/>
  <sheetViews>
    <sheetView zoomScale="40" zoomScaleNormal="40" workbookViewId="0">
      <selection activeCell="E17" activeCellId="8" sqref="D4 E4 D7:F7 C9 E9 D9 E11 D12:F12 E17"/>
    </sheetView>
  </sheetViews>
  <sheetFormatPr baseColWidth="10" defaultColWidth="11.42578125" defaultRowHeight="15" x14ac:dyDescent="0.25"/>
  <cols>
    <col min="1" max="1" width="11.28515625" customWidth="1"/>
    <col min="2" max="2" width="70.7109375" customWidth="1"/>
    <col min="3" max="3" width="38.42578125" style="23" customWidth="1"/>
    <col min="4" max="4" width="10.7109375" style="23" customWidth="1"/>
    <col min="5" max="5" width="9.140625" style="23" customWidth="1"/>
    <col min="6" max="6" width="12.7109375" style="23" customWidth="1"/>
    <col min="7" max="7" width="15.42578125" style="23" customWidth="1"/>
    <col min="8" max="8" width="13" style="23" customWidth="1"/>
    <col min="9" max="9" width="12.140625" style="23" customWidth="1"/>
    <col min="10" max="10" width="19.28515625" style="23" customWidth="1"/>
    <col min="11" max="11" width="13.28515625" style="23" bestFit="1" customWidth="1"/>
    <col min="12" max="12" width="13.7109375" bestFit="1" customWidth="1"/>
    <col min="13" max="13" width="77.28515625" style="3" customWidth="1"/>
  </cols>
  <sheetData>
    <row r="1" spans="1:14" ht="43.5" customHeight="1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20" t="s">
        <v>7</v>
      </c>
      <c r="I1" s="120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s="33" customFormat="1" ht="18.75" x14ac:dyDescent="0.25">
      <c r="A2" s="36" t="s">
        <v>113</v>
      </c>
      <c r="B2" s="159" t="s">
        <v>114</v>
      </c>
      <c r="C2" s="63">
        <f>D2+E2+F2</f>
        <v>400</v>
      </c>
      <c r="D2" s="8">
        <f>SUMIF($A$3:$A$23,"UE",D3:D23)</f>
        <v>100</v>
      </c>
      <c r="E2" s="8">
        <f>SUMIF($A$3:$A$23,"UE",E3:E23)</f>
        <v>242</v>
      </c>
      <c r="F2" s="8">
        <f>SUMIF($A$3:$A$23,"UE",F3:F23)</f>
        <v>58</v>
      </c>
      <c r="G2" s="82">
        <f>SUMIF($A$3:$A$23,"UE",G3:G23)</f>
        <v>30</v>
      </c>
      <c r="H2" s="8"/>
      <c r="I2" s="8">
        <f>SUMIF($A$3:$A$23,"UE",I3:I23)</f>
        <v>30</v>
      </c>
      <c r="J2" s="64"/>
      <c r="K2" s="64"/>
      <c r="L2" s="32"/>
      <c r="M2" s="129"/>
      <c r="N2" s="29"/>
    </row>
    <row r="3" spans="1:14" ht="15" customHeight="1" x14ac:dyDescent="0.25">
      <c r="A3" s="15" t="s">
        <v>15</v>
      </c>
      <c r="B3" s="15" t="s">
        <v>115</v>
      </c>
      <c r="C3" s="50">
        <f>D3+E3+F3</f>
        <v>74</v>
      </c>
      <c r="D3" s="50">
        <f>D4+D5</f>
        <v>30</v>
      </c>
      <c r="E3" s="50">
        <f>E4+E5</f>
        <v>36</v>
      </c>
      <c r="F3" s="50">
        <f>F4+F5</f>
        <v>8</v>
      </c>
      <c r="G3" s="83">
        <f>G4+G5</f>
        <v>0</v>
      </c>
      <c r="H3" s="124"/>
      <c r="I3" s="50">
        <v>6</v>
      </c>
      <c r="J3" s="60"/>
      <c r="K3" s="60"/>
      <c r="L3" s="62" t="s">
        <v>17</v>
      </c>
      <c r="M3" s="123" t="s">
        <v>17</v>
      </c>
      <c r="N3" s="48"/>
    </row>
    <row r="4" spans="1:14" x14ac:dyDescent="0.25">
      <c r="A4" s="16" t="s">
        <v>18</v>
      </c>
      <c r="B4" s="34" t="s">
        <v>116</v>
      </c>
      <c r="C4" s="45"/>
      <c r="D4" s="26">
        <v>18</v>
      </c>
      <c r="E4" s="26">
        <v>24</v>
      </c>
      <c r="F4" s="26">
        <v>8</v>
      </c>
      <c r="G4" s="80">
        <v>0</v>
      </c>
      <c r="H4" s="125">
        <f>1/2</f>
        <v>0.5</v>
      </c>
      <c r="I4" s="45"/>
      <c r="J4" s="53">
        <v>2</v>
      </c>
      <c r="K4" s="54" t="s">
        <v>20</v>
      </c>
      <c r="L4" s="61" t="s">
        <v>21</v>
      </c>
      <c r="M4" s="114" t="s">
        <v>17</v>
      </c>
      <c r="N4" s="49"/>
    </row>
    <row r="5" spans="1:14" x14ac:dyDescent="0.25">
      <c r="A5" s="16" t="s">
        <v>18</v>
      </c>
      <c r="B5" s="17" t="s">
        <v>117</v>
      </c>
      <c r="C5" s="45"/>
      <c r="D5" s="26">
        <v>12</v>
      </c>
      <c r="E5" s="26">
        <v>12</v>
      </c>
      <c r="F5" s="26">
        <v>0</v>
      </c>
      <c r="G5" s="80">
        <v>0</v>
      </c>
      <c r="H5" s="125">
        <f>1/2</f>
        <v>0.5</v>
      </c>
      <c r="I5" s="45"/>
      <c r="J5" s="53">
        <v>1</v>
      </c>
      <c r="K5" s="54" t="s">
        <v>20</v>
      </c>
      <c r="L5" s="61" t="s">
        <v>21</v>
      </c>
      <c r="M5" s="114" t="s">
        <v>17</v>
      </c>
      <c r="N5" s="49"/>
    </row>
    <row r="6" spans="1:14" x14ac:dyDescent="0.25">
      <c r="A6" s="15" t="s">
        <v>15</v>
      </c>
      <c r="B6" s="15" t="s">
        <v>118</v>
      </c>
      <c r="C6" s="50">
        <f>D6+E6+F6</f>
        <v>68</v>
      </c>
      <c r="D6" s="50">
        <f>SUM(D7:D9)</f>
        <v>12</v>
      </c>
      <c r="E6" s="50">
        <f t="shared" ref="E6:G6" si="0">SUM(E7:E9)</f>
        <v>36</v>
      </c>
      <c r="F6" s="50">
        <f t="shared" si="0"/>
        <v>20</v>
      </c>
      <c r="G6" s="83">
        <f t="shared" si="0"/>
        <v>30</v>
      </c>
      <c r="H6" s="124"/>
      <c r="I6" s="50">
        <v>4</v>
      </c>
      <c r="J6" s="24"/>
      <c r="K6" s="24"/>
      <c r="L6" s="62" t="s">
        <v>17</v>
      </c>
      <c r="M6" s="123" t="s">
        <v>17</v>
      </c>
      <c r="N6" s="48"/>
    </row>
    <row r="7" spans="1:14" x14ac:dyDescent="0.25">
      <c r="A7" s="16" t="s">
        <v>18</v>
      </c>
      <c r="B7" s="34" t="s">
        <v>119</v>
      </c>
      <c r="C7" s="45"/>
      <c r="D7" s="45">
        <v>6</v>
      </c>
      <c r="E7" s="45">
        <v>0</v>
      </c>
      <c r="F7" s="26">
        <v>20</v>
      </c>
      <c r="G7" s="80">
        <v>0</v>
      </c>
      <c r="H7" s="126">
        <f>1/4</f>
        <v>0.25</v>
      </c>
      <c r="I7" s="127"/>
      <c r="J7" s="25">
        <v>2</v>
      </c>
      <c r="K7" s="54" t="s">
        <v>20</v>
      </c>
      <c r="L7" s="61" t="s">
        <v>21</v>
      </c>
      <c r="M7" s="114" t="s">
        <v>17</v>
      </c>
      <c r="N7" s="49"/>
    </row>
    <row r="8" spans="1:14" x14ac:dyDescent="0.25">
      <c r="A8" s="16" t="s">
        <v>18</v>
      </c>
      <c r="B8" s="17" t="s">
        <v>120</v>
      </c>
      <c r="C8" s="45"/>
      <c r="D8" s="45">
        <v>0</v>
      </c>
      <c r="E8" s="45">
        <v>24</v>
      </c>
      <c r="F8" s="45">
        <v>0</v>
      </c>
      <c r="G8" s="80">
        <v>0</v>
      </c>
      <c r="H8" s="126">
        <f>1/4</f>
        <v>0.25</v>
      </c>
      <c r="I8" s="127"/>
      <c r="J8" s="25">
        <v>2</v>
      </c>
      <c r="K8" s="54" t="s">
        <v>20</v>
      </c>
      <c r="L8" s="61" t="s">
        <v>21</v>
      </c>
      <c r="M8" s="114" t="s">
        <v>17</v>
      </c>
      <c r="N8" s="49"/>
    </row>
    <row r="9" spans="1:14" s="42" customFormat="1" x14ac:dyDescent="0.25">
      <c r="A9" s="16" t="s">
        <v>18</v>
      </c>
      <c r="B9" s="34" t="s">
        <v>121</v>
      </c>
      <c r="C9" s="58" t="s">
        <v>122</v>
      </c>
      <c r="D9" s="26">
        <v>6</v>
      </c>
      <c r="E9" s="26">
        <v>12</v>
      </c>
      <c r="F9" s="45">
        <v>0</v>
      </c>
      <c r="G9" s="80">
        <v>30</v>
      </c>
      <c r="H9" s="126">
        <f>2/4</f>
        <v>0.5</v>
      </c>
      <c r="I9" s="127"/>
      <c r="J9" s="25">
        <v>2</v>
      </c>
      <c r="K9" s="54" t="s">
        <v>20</v>
      </c>
      <c r="L9" s="61" t="s">
        <v>21</v>
      </c>
      <c r="M9" s="114" t="s">
        <v>17</v>
      </c>
      <c r="N9" s="49"/>
    </row>
    <row r="10" spans="1:14" x14ac:dyDescent="0.25">
      <c r="A10" s="15" t="s">
        <v>15</v>
      </c>
      <c r="B10" s="15" t="s">
        <v>123</v>
      </c>
      <c r="C10" s="50">
        <f>D10+E10+F10</f>
        <v>90</v>
      </c>
      <c r="D10" s="50">
        <f>D11+D12</f>
        <v>16</v>
      </c>
      <c r="E10" s="50">
        <f>E11+E12</f>
        <v>44</v>
      </c>
      <c r="F10" s="50">
        <f>F11+F12</f>
        <v>30</v>
      </c>
      <c r="G10" s="83">
        <f>G11+G12</f>
        <v>0</v>
      </c>
      <c r="H10" s="124"/>
      <c r="I10" s="50">
        <v>6</v>
      </c>
      <c r="J10" s="24"/>
      <c r="K10" s="24"/>
      <c r="L10" s="62" t="s">
        <v>17</v>
      </c>
      <c r="M10" s="123" t="s">
        <v>17</v>
      </c>
      <c r="N10" s="48"/>
    </row>
    <row r="11" spans="1:14" x14ac:dyDescent="0.25">
      <c r="A11" s="16" t="s">
        <v>18</v>
      </c>
      <c r="B11" s="41" t="s">
        <v>124</v>
      </c>
      <c r="C11" s="45"/>
      <c r="D11" s="26">
        <v>16</v>
      </c>
      <c r="E11" s="26">
        <v>24</v>
      </c>
      <c r="F11" s="26">
        <v>10</v>
      </c>
      <c r="G11" s="80">
        <v>0</v>
      </c>
      <c r="H11" s="125">
        <f>1/2</f>
        <v>0.5</v>
      </c>
      <c r="I11" s="45"/>
      <c r="J11" s="53">
        <v>2</v>
      </c>
      <c r="K11" s="54" t="s">
        <v>20</v>
      </c>
      <c r="L11" s="61" t="s">
        <v>21</v>
      </c>
      <c r="M11" s="114" t="s">
        <v>17</v>
      </c>
      <c r="N11" s="49"/>
    </row>
    <row r="12" spans="1:14" x14ac:dyDescent="0.25">
      <c r="A12" s="16" t="s">
        <v>18</v>
      </c>
      <c r="B12" s="17" t="s">
        <v>125</v>
      </c>
      <c r="C12" s="45"/>
      <c r="D12" s="26">
        <v>0</v>
      </c>
      <c r="E12" s="26">
        <v>20</v>
      </c>
      <c r="F12" s="26">
        <v>20</v>
      </c>
      <c r="G12" s="80">
        <v>0</v>
      </c>
      <c r="H12" s="125">
        <f>1/2</f>
        <v>0.5</v>
      </c>
      <c r="I12" s="45"/>
      <c r="J12" s="53">
        <v>2</v>
      </c>
      <c r="K12" s="54" t="s">
        <v>20</v>
      </c>
      <c r="L12" s="61" t="s">
        <v>21</v>
      </c>
      <c r="M12" s="114" t="s">
        <v>17</v>
      </c>
      <c r="N12" s="49"/>
    </row>
    <row r="13" spans="1:14" x14ac:dyDescent="0.25">
      <c r="A13" s="15" t="s">
        <v>15</v>
      </c>
      <c r="B13" s="15" t="s">
        <v>126</v>
      </c>
      <c r="C13" s="50">
        <f>D13+E13+F13</f>
        <v>58</v>
      </c>
      <c r="D13" s="50">
        <f>D14+D15</f>
        <v>26</v>
      </c>
      <c r="E13" s="50">
        <f>E14+E15</f>
        <v>32</v>
      </c>
      <c r="F13" s="50">
        <f>F14+F15</f>
        <v>0</v>
      </c>
      <c r="G13" s="83">
        <f>G14+G15</f>
        <v>0</v>
      </c>
      <c r="H13" s="124"/>
      <c r="I13" s="50">
        <v>6</v>
      </c>
      <c r="J13" s="24"/>
      <c r="K13" s="24"/>
      <c r="L13" s="62" t="s">
        <v>17</v>
      </c>
      <c r="M13" s="123" t="s">
        <v>17</v>
      </c>
      <c r="N13" s="48"/>
    </row>
    <row r="14" spans="1:14" x14ac:dyDescent="0.25">
      <c r="A14" s="16" t="s">
        <v>18</v>
      </c>
      <c r="B14" s="35" t="s">
        <v>127</v>
      </c>
      <c r="C14" s="45"/>
      <c r="D14" s="26">
        <v>16</v>
      </c>
      <c r="E14" s="26">
        <v>20</v>
      </c>
      <c r="F14" s="26">
        <v>0</v>
      </c>
      <c r="G14" s="80">
        <v>0</v>
      </c>
      <c r="H14" s="125">
        <f>1/2</f>
        <v>0.5</v>
      </c>
      <c r="I14" s="45"/>
      <c r="J14" s="53">
        <v>2</v>
      </c>
      <c r="K14" s="54" t="s">
        <v>20</v>
      </c>
      <c r="L14" s="61" t="s">
        <v>21</v>
      </c>
      <c r="M14" s="114" t="s">
        <v>17</v>
      </c>
      <c r="N14" s="49"/>
    </row>
    <row r="15" spans="1:14" x14ac:dyDescent="0.25">
      <c r="A15" s="16" t="s">
        <v>18</v>
      </c>
      <c r="B15" s="34" t="s">
        <v>128</v>
      </c>
      <c r="C15" s="45"/>
      <c r="D15" s="26">
        <v>10</v>
      </c>
      <c r="E15" s="26">
        <v>12</v>
      </c>
      <c r="F15" s="26">
        <v>0</v>
      </c>
      <c r="G15" s="80">
        <v>0</v>
      </c>
      <c r="H15" s="125">
        <f>1/2</f>
        <v>0.5</v>
      </c>
      <c r="I15" s="45"/>
      <c r="J15" s="53">
        <v>2</v>
      </c>
      <c r="K15" s="54" t="s">
        <v>20</v>
      </c>
      <c r="L15" s="61" t="s">
        <v>21</v>
      </c>
      <c r="M15" s="114" t="s">
        <v>17</v>
      </c>
      <c r="N15" s="49"/>
    </row>
    <row r="16" spans="1:14" s="42" customFormat="1" x14ac:dyDescent="0.25">
      <c r="A16" s="15" t="s">
        <v>15</v>
      </c>
      <c r="B16" s="15" t="s">
        <v>38</v>
      </c>
      <c r="C16" s="50">
        <f>D16+E16+F16</f>
        <v>30</v>
      </c>
      <c r="D16" s="50">
        <f>SUM(D17)</f>
        <v>0</v>
      </c>
      <c r="E16" s="50">
        <f t="shared" ref="E16:G16" si="1">SUM(E17)</f>
        <v>30</v>
      </c>
      <c r="F16" s="50">
        <f t="shared" si="1"/>
        <v>0</v>
      </c>
      <c r="G16" s="83">
        <f t="shared" si="1"/>
        <v>0</v>
      </c>
      <c r="H16" s="124"/>
      <c r="I16" s="50">
        <v>2</v>
      </c>
      <c r="J16" s="24"/>
      <c r="K16" s="24"/>
      <c r="L16" s="62" t="s">
        <v>17</v>
      </c>
      <c r="M16" s="123" t="s">
        <v>17</v>
      </c>
      <c r="N16" s="48"/>
    </row>
    <row r="17" spans="1:14" s="42" customFormat="1" x14ac:dyDescent="0.25">
      <c r="A17" s="16" t="s">
        <v>18</v>
      </c>
      <c r="B17" s="34" t="s">
        <v>129</v>
      </c>
      <c r="C17" s="21"/>
      <c r="D17" s="22">
        <v>0</v>
      </c>
      <c r="E17" s="175">
        <v>30</v>
      </c>
      <c r="F17" s="22">
        <v>0</v>
      </c>
      <c r="G17" s="84">
        <v>0</v>
      </c>
      <c r="H17" s="125">
        <f>1</f>
        <v>1</v>
      </c>
      <c r="I17" s="58"/>
      <c r="J17" s="54">
        <v>2</v>
      </c>
      <c r="K17" s="54" t="s">
        <v>20</v>
      </c>
      <c r="L17" s="61" t="s">
        <v>21</v>
      </c>
      <c r="M17" s="114" t="s">
        <v>17</v>
      </c>
      <c r="N17" s="49"/>
    </row>
    <row r="18" spans="1:14" s="42" customFormat="1" x14ac:dyDescent="0.25">
      <c r="A18" s="15" t="s">
        <v>15</v>
      </c>
      <c r="B18" s="15" t="s">
        <v>130</v>
      </c>
      <c r="C18" s="50">
        <f>D18+E18+F18</f>
        <v>64</v>
      </c>
      <c r="D18" s="50">
        <f>SUM(D19:D21)</f>
        <v>0</v>
      </c>
      <c r="E18" s="50">
        <f t="shared" ref="E18:F18" si="2">SUM(E19:E21)</f>
        <v>64</v>
      </c>
      <c r="F18" s="50">
        <f t="shared" si="2"/>
        <v>0</v>
      </c>
      <c r="G18" s="83">
        <f>SUM(G19:G21)</f>
        <v>0</v>
      </c>
      <c r="H18" s="124"/>
      <c r="I18" s="50">
        <v>4</v>
      </c>
      <c r="J18" s="24"/>
      <c r="K18" s="24"/>
      <c r="L18" s="62" t="s">
        <v>17</v>
      </c>
      <c r="M18" s="123" t="s">
        <v>17</v>
      </c>
      <c r="N18" s="48"/>
    </row>
    <row r="19" spans="1:14" s="42" customFormat="1" x14ac:dyDescent="0.25">
      <c r="A19" s="16" t="s">
        <v>18</v>
      </c>
      <c r="B19" s="35" t="s">
        <v>131</v>
      </c>
      <c r="C19" s="21"/>
      <c r="D19" s="22">
        <v>0</v>
      </c>
      <c r="E19" s="22">
        <v>24</v>
      </c>
      <c r="F19" s="22">
        <v>0</v>
      </c>
      <c r="G19" s="84">
        <v>0</v>
      </c>
      <c r="H19" s="125">
        <f>1/3</f>
        <v>0.33333333333333331</v>
      </c>
      <c r="I19" s="58"/>
      <c r="J19" s="54">
        <v>2</v>
      </c>
      <c r="K19" s="54" t="s">
        <v>20</v>
      </c>
      <c r="L19" s="61" t="s">
        <v>21</v>
      </c>
      <c r="M19" s="114" t="s">
        <v>17</v>
      </c>
      <c r="N19" s="49"/>
    </row>
    <row r="20" spans="1:14" s="42" customFormat="1" x14ac:dyDescent="0.25">
      <c r="A20" s="16" t="s">
        <v>18</v>
      </c>
      <c r="B20" s="173" t="s">
        <v>132</v>
      </c>
      <c r="C20" s="21"/>
      <c r="D20" s="22">
        <v>0</v>
      </c>
      <c r="E20" s="22">
        <v>24</v>
      </c>
      <c r="F20" s="22">
        <v>0</v>
      </c>
      <c r="G20" s="84">
        <v>0</v>
      </c>
      <c r="H20" s="125">
        <f>1/3</f>
        <v>0.33333333333333331</v>
      </c>
      <c r="I20" s="58"/>
      <c r="J20" s="54">
        <v>2</v>
      </c>
      <c r="K20" s="54" t="s">
        <v>20</v>
      </c>
      <c r="L20" s="61" t="s">
        <v>21</v>
      </c>
      <c r="M20" s="114" t="s">
        <v>17</v>
      </c>
      <c r="N20" s="49"/>
    </row>
    <row r="21" spans="1:14" s="42" customFormat="1" x14ac:dyDescent="0.25">
      <c r="A21" s="16" t="s">
        <v>18</v>
      </c>
      <c r="B21" s="173" t="s">
        <v>133</v>
      </c>
      <c r="C21" s="21"/>
      <c r="D21" s="22">
        <v>0</v>
      </c>
      <c r="E21" s="22">
        <v>16</v>
      </c>
      <c r="F21" s="22">
        <v>0</v>
      </c>
      <c r="G21" s="84">
        <v>0</v>
      </c>
      <c r="H21" s="125">
        <f>1/3</f>
        <v>0.33333333333333331</v>
      </c>
      <c r="I21" s="58"/>
      <c r="J21" s="54">
        <v>2</v>
      </c>
      <c r="K21" s="54" t="s">
        <v>20</v>
      </c>
      <c r="L21" s="61" t="s">
        <v>21</v>
      </c>
      <c r="M21" s="114" t="s">
        <v>17</v>
      </c>
      <c r="N21" s="49"/>
    </row>
    <row r="22" spans="1:14" s="42" customFormat="1" x14ac:dyDescent="0.25">
      <c r="A22" s="15" t="s">
        <v>15</v>
      </c>
      <c r="B22" s="174" t="s">
        <v>134</v>
      </c>
      <c r="C22" s="50">
        <f>D22+E22+F22</f>
        <v>16</v>
      </c>
      <c r="D22" s="50">
        <f>SUM(D23:D25)</f>
        <v>16</v>
      </c>
      <c r="E22" s="50">
        <f>SUM(E23:E25)</f>
        <v>0</v>
      </c>
      <c r="F22" s="50">
        <f>SUM(F23:F25)</f>
        <v>0</v>
      </c>
      <c r="G22" s="83">
        <f>SUM(G23:G25)</f>
        <v>0</v>
      </c>
      <c r="H22" s="124"/>
      <c r="I22" s="50">
        <v>2</v>
      </c>
      <c r="J22" s="24"/>
      <c r="K22" s="24"/>
      <c r="L22" s="62" t="s">
        <v>17</v>
      </c>
      <c r="M22" s="123" t="s">
        <v>17</v>
      </c>
      <c r="N22" s="48"/>
    </row>
    <row r="23" spans="1:14" x14ac:dyDescent="0.25">
      <c r="A23" s="16" t="s">
        <v>18</v>
      </c>
      <c r="B23" s="35" t="s">
        <v>134</v>
      </c>
      <c r="C23" s="21"/>
      <c r="D23" s="22">
        <v>16</v>
      </c>
      <c r="E23" s="22">
        <v>0</v>
      </c>
      <c r="F23" s="22">
        <v>0</v>
      </c>
      <c r="G23" s="84">
        <v>0</v>
      </c>
      <c r="H23" s="125">
        <v>1</v>
      </c>
      <c r="I23" s="58"/>
      <c r="J23" s="54">
        <v>1</v>
      </c>
      <c r="K23" s="54" t="s">
        <v>20</v>
      </c>
      <c r="L23" s="61" t="s">
        <v>21</v>
      </c>
      <c r="M23" s="114" t="s">
        <v>17</v>
      </c>
      <c r="N23" s="49"/>
    </row>
    <row r="25" spans="1:14" x14ac:dyDescent="0.25">
      <c r="A25" s="109" t="s">
        <v>42</v>
      </c>
      <c r="B25" s="42"/>
      <c r="L25" s="42"/>
      <c r="N25" s="42"/>
    </row>
    <row r="26" spans="1:14" x14ac:dyDescent="0.25">
      <c r="A26" s="109" t="s">
        <v>135</v>
      </c>
      <c r="B26" s="42"/>
      <c r="L26" s="42"/>
      <c r="N26" s="42"/>
    </row>
    <row r="28" spans="1:14" x14ac:dyDescent="0.25">
      <c r="A28" s="42"/>
      <c r="B28" s="42"/>
      <c r="L28" s="42"/>
      <c r="N28" s="42"/>
    </row>
    <row r="29" spans="1:14" x14ac:dyDescent="0.25">
      <c r="A29" s="42"/>
      <c r="B29" s="42"/>
      <c r="L29" s="42"/>
      <c r="N29" s="42"/>
    </row>
    <row r="30" spans="1:14" x14ac:dyDescent="0.25">
      <c r="A30" s="42"/>
      <c r="B30" s="42"/>
      <c r="L30" s="42"/>
      <c r="N30" s="42"/>
    </row>
    <row r="31" spans="1:14" x14ac:dyDescent="0.25">
      <c r="A31" s="42"/>
      <c r="B31" s="42"/>
      <c r="L31" s="42"/>
      <c r="N31" s="42"/>
    </row>
    <row r="32" spans="1:14" x14ac:dyDescent="0.25">
      <c r="A32" s="42"/>
      <c r="B32" s="42"/>
      <c r="L32" s="42"/>
      <c r="N32" s="42"/>
    </row>
    <row r="33" spans="1:14" x14ac:dyDescent="0.25">
      <c r="A33" s="42"/>
      <c r="B33" s="42"/>
      <c r="L33" s="42"/>
      <c r="N33" s="42"/>
    </row>
    <row r="34" spans="1:14" x14ac:dyDescent="0.25">
      <c r="A34" s="42"/>
      <c r="B34" s="42"/>
      <c r="L34" s="42"/>
      <c r="N34" s="42"/>
    </row>
  </sheetData>
  <customSheetViews>
    <customSheetView guid="{909C9E56-8965-4850-A599-BB767CD395C9}" scale="80" fitToPage="1">
      <selection activeCell="C7" sqref="C7"/>
      <pageMargins left="0" right="0" top="0" bottom="0" header="0" footer="0"/>
      <pageSetup paperSize="9" scale="55" orientation="landscape" horizontalDpi="300" verticalDpi="300" r:id="rId1"/>
    </customSheetView>
  </customSheetViews>
  <phoneticPr fontId="36" type="noConversion"/>
  <pageMargins left="0.25" right="0.25" top="0.75" bottom="0.75" header="0.3" footer="0.3"/>
  <pageSetup paperSize="9" scale="55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theme="3" tint="0.39997558519241921"/>
  </sheetPr>
  <dimension ref="A1:N16"/>
  <sheetViews>
    <sheetView zoomScale="40" zoomScaleNormal="40" workbookViewId="0">
      <selection activeCell="C21" sqref="C20:C21"/>
    </sheetView>
  </sheetViews>
  <sheetFormatPr baseColWidth="10" defaultColWidth="11.42578125" defaultRowHeight="15" x14ac:dyDescent="0.25"/>
  <cols>
    <col min="1" max="1" width="32.85546875" style="28" customWidth="1"/>
    <col min="2" max="2" width="103.140625" style="28" customWidth="1"/>
    <col min="3" max="3" width="29.85546875" style="28" customWidth="1"/>
    <col min="4" max="4" width="10.140625" style="28" customWidth="1"/>
    <col min="5" max="5" width="7" style="28" customWidth="1"/>
    <col min="6" max="6" width="7.140625" style="28" customWidth="1"/>
    <col min="7" max="7" width="9.140625" style="28" customWidth="1"/>
    <col min="8" max="8" width="10" style="28" customWidth="1"/>
    <col min="9" max="9" width="6.7109375" style="28" customWidth="1"/>
    <col min="10" max="10" width="15.7109375" style="28" bestFit="1" customWidth="1"/>
    <col min="11" max="11" width="13.28515625" style="28" bestFit="1" customWidth="1"/>
    <col min="12" max="12" width="26.140625" style="28" customWidth="1"/>
    <col min="13" max="13" width="77.28515625" style="28" customWidth="1"/>
    <col min="14" max="16384" width="11.42578125" style="28"/>
  </cols>
  <sheetData>
    <row r="1" spans="1:14" ht="43.5" customHeight="1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20" t="s">
        <v>7</v>
      </c>
      <c r="I1" s="120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ht="30.75" customHeight="1" x14ac:dyDescent="0.25">
      <c r="A2" s="36" t="s">
        <v>136</v>
      </c>
      <c r="B2" s="159" t="s">
        <v>114</v>
      </c>
      <c r="C2" s="63">
        <f>D2+E2+F2</f>
        <v>1</v>
      </c>
      <c r="D2" s="8">
        <f>SUMIF($A$6:$A$9,"UE",D6:D9)</f>
        <v>0</v>
      </c>
      <c r="E2" s="8">
        <f>SUMIF($A$6:$A$9,"UE",E6:E9)</f>
        <v>1</v>
      </c>
      <c r="F2" s="8">
        <f>SUMIF($A$6:$A$9,"UE",F6:F9)</f>
        <v>0</v>
      </c>
      <c r="G2" s="82">
        <f>SUMIF($A$6:$A$9,"UE",G6:G9)</f>
        <v>0</v>
      </c>
      <c r="H2" s="8"/>
      <c r="I2" s="8">
        <f>SUMIF($A$6:$A$9,"UE",I6:I9)</f>
        <v>30</v>
      </c>
      <c r="J2" s="37"/>
      <c r="K2" s="37"/>
      <c r="L2" s="29"/>
      <c r="M2" s="29"/>
      <c r="N2" s="29"/>
    </row>
    <row r="3" spans="1:14" ht="18.75" customHeight="1" x14ac:dyDescent="0.25">
      <c r="A3" s="36"/>
      <c r="B3" s="36" t="s">
        <v>137</v>
      </c>
      <c r="C3" s="63"/>
      <c r="D3" s="8"/>
      <c r="E3" s="8"/>
      <c r="F3" s="8"/>
      <c r="G3" s="82"/>
      <c r="H3" s="8"/>
      <c r="I3" s="8"/>
      <c r="J3" s="37"/>
      <c r="K3" s="37"/>
      <c r="L3" s="29"/>
      <c r="M3" s="29"/>
      <c r="N3" s="29"/>
    </row>
    <row r="4" spans="1:14" s="133" customFormat="1" ht="18.75" customHeight="1" x14ac:dyDescent="0.25">
      <c r="A4" s="164"/>
      <c r="B4" s="164"/>
      <c r="C4" s="165"/>
      <c r="D4" s="166"/>
      <c r="E4" s="166"/>
      <c r="F4" s="166"/>
      <c r="G4" s="166"/>
      <c r="H4" s="166"/>
      <c r="I4" s="166"/>
      <c r="J4" s="167"/>
      <c r="K4" s="167"/>
    </row>
    <row r="5" spans="1:14" ht="18.75" customHeight="1" x14ac:dyDescent="0.25">
      <c r="A5" s="36"/>
      <c r="B5" s="36" t="s">
        <v>138</v>
      </c>
      <c r="C5" s="63"/>
      <c r="D5" s="8"/>
      <c r="E5" s="8"/>
      <c r="F5" s="8"/>
      <c r="G5" s="82"/>
      <c r="H5" s="8"/>
      <c r="I5" s="8"/>
      <c r="J5" s="37"/>
      <c r="K5" s="37"/>
      <c r="L5" s="29"/>
      <c r="M5" s="29"/>
      <c r="N5" s="29"/>
    </row>
    <row r="6" spans="1:14" ht="15" customHeight="1" x14ac:dyDescent="0.25">
      <c r="A6" s="15" t="s">
        <v>15</v>
      </c>
      <c r="B6" s="174" t="s">
        <v>139</v>
      </c>
      <c r="C6" s="50"/>
      <c r="D6" s="50"/>
      <c r="E6" s="50"/>
      <c r="F6" s="50"/>
      <c r="G6" s="83"/>
      <c r="H6" s="50"/>
      <c r="I6" s="177">
        <v>25</v>
      </c>
      <c r="J6" s="141"/>
      <c r="K6" s="141"/>
      <c r="L6" s="62" t="s">
        <v>17</v>
      </c>
      <c r="M6" s="48"/>
      <c r="N6" s="48"/>
    </row>
    <row r="7" spans="1:14" ht="15" customHeight="1" x14ac:dyDescent="0.25">
      <c r="A7" s="38"/>
      <c r="B7" s="16" t="s">
        <v>140</v>
      </c>
      <c r="C7" s="39"/>
      <c r="D7" s="39"/>
      <c r="E7" s="39"/>
      <c r="F7" s="39"/>
      <c r="G7" s="85"/>
      <c r="H7" s="39">
        <v>1</v>
      </c>
      <c r="I7" s="39"/>
      <c r="J7" s="143"/>
      <c r="K7" s="143"/>
      <c r="L7" s="61" t="s">
        <v>17</v>
      </c>
      <c r="M7" s="49" t="s">
        <v>17</v>
      </c>
      <c r="N7" s="49" t="s">
        <v>141</v>
      </c>
    </row>
    <row r="8" spans="1:14" ht="15" customHeight="1" x14ac:dyDescent="0.25">
      <c r="A8" s="15" t="s">
        <v>15</v>
      </c>
      <c r="B8" s="174" t="s">
        <v>142</v>
      </c>
      <c r="C8" s="50">
        <f>D8+E8+F8</f>
        <v>1</v>
      </c>
      <c r="D8" s="50">
        <f>D9</f>
        <v>0</v>
      </c>
      <c r="E8" s="50">
        <f>E9</f>
        <v>1</v>
      </c>
      <c r="F8" s="50">
        <f>F9</f>
        <v>0</v>
      </c>
      <c r="G8" s="83">
        <f>G9</f>
        <v>0</v>
      </c>
      <c r="H8" s="124"/>
      <c r="I8" s="177">
        <v>5</v>
      </c>
      <c r="J8" s="142"/>
      <c r="K8" s="142"/>
      <c r="L8" s="62" t="s">
        <v>17</v>
      </c>
      <c r="M8" s="48"/>
      <c r="N8" s="48"/>
    </row>
    <row r="9" spans="1:14" ht="15" customHeight="1" x14ac:dyDescent="0.25">
      <c r="A9" s="16" t="s">
        <v>18</v>
      </c>
      <c r="B9" s="176" t="s">
        <v>143</v>
      </c>
      <c r="C9" s="58" t="s">
        <v>40</v>
      </c>
      <c r="D9" s="22">
        <v>0</v>
      </c>
      <c r="E9" s="22">
        <v>1</v>
      </c>
      <c r="F9" s="22"/>
      <c r="G9" s="84">
        <v>0</v>
      </c>
      <c r="H9" s="39">
        <v>1</v>
      </c>
      <c r="I9" s="22"/>
      <c r="J9" s="61">
        <v>2</v>
      </c>
      <c r="K9" s="61" t="s">
        <v>41</v>
      </c>
      <c r="L9" s="61" t="s">
        <v>17</v>
      </c>
      <c r="M9" s="49" t="s">
        <v>17</v>
      </c>
      <c r="N9" s="49" t="s">
        <v>141</v>
      </c>
    </row>
    <row r="10" spans="1:14" s="133" customFormat="1" ht="15" customHeight="1" x14ac:dyDescent="0.25">
      <c r="A10" s="146"/>
      <c r="B10" s="145"/>
      <c r="C10" s="136"/>
      <c r="D10" s="137"/>
      <c r="E10" s="137"/>
      <c r="F10" s="137"/>
      <c r="G10" s="138"/>
      <c r="H10" s="139"/>
      <c r="I10" s="137"/>
      <c r="J10" s="137"/>
      <c r="K10" s="137"/>
      <c r="L10" s="137"/>
      <c r="M10" s="140"/>
      <c r="N10" s="140"/>
    </row>
    <row r="11" spans="1:14" ht="18.75" customHeight="1" x14ac:dyDescent="0.25">
      <c r="A11" s="36"/>
      <c r="B11" s="36" t="s">
        <v>144</v>
      </c>
      <c r="C11" s="63"/>
      <c r="D11" s="8"/>
      <c r="E11" s="8"/>
      <c r="F11" s="8"/>
      <c r="G11" s="82"/>
      <c r="H11" s="8"/>
      <c r="I11" s="8"/>
      <c r="J11" s="37"/>
      <c r="K11" s="37"/>
      <c r="L11" s="29"/>
      <c r="M11" s="29"/>
      <c r="N11" s="29"/>
    </row>
    <row r="12" spans="1:14" x14ac:dyDescent="0.25">
      <c r="A12" s="15" t="s">
        <v>15</v>
      </c>
      <c r="B12" s="174" t="s">
        <v>145</v>
      </c>
      <c r="C12" s="50">
        <f>D12+E12+F12</f>
        <v>1</v>
      </c>
      <c r="D12" s="50">
        <f>D13</f>
        <v>0</v>
      </c>
      <c r="E12" s="50">
        <f>E13</f>
        <v>1</v>
      </c>
      <c r="F12" s="50">
        <f>F13</f>
        <v>0</v>
      </c>
      <c r="G12" s="83">
        <f>G13</f>
        <v>0</v>
      </c>
      <c r="H12" s="124"/>
      <c r="I12" s="50">
        <v>30</v>
      </c>
      <c r="J12" s="142"/>
      <c r="K12" s="142"/>
      <c r="L12" s="62" t="s">
        <v>17</v>
      </c>
      <c r="M12" s="48"/>
      <c r="N12" s="48"/>
    </row>
    <row r="13" spans="1:14" x14ac:dyDescent="0.25">
      <c r="A13" s="16" t="s">
        <v>18</v>
      </c>
      <c r="B13" s="176" t="s">
        <v>146</v>
      </c>
      <c r="C13" s="58" t="s">
        <v>40</v>
      </c>
      <c r="D13" s="22">
        <v>0</v>
      </c>
      <c r="E13" s="22">
        <v>1</v>
      </c>
      <c r="F13" s="22"/>
      <c r="G13" s="84">
        <v>0</v>
      </c>
      <c r="H13" s="39">
        <v>1</v>
      </c>
      <c r="I13" s="22"/>
      <c r="J13" s="61">
        <v>2</v>
      </c>
      <c r="K13" s="61" t="s">
        <v>41</v>
      </c>
      <c r="L13" s="61" t="s">
        <v>17</v>
      </c>
      <c r="M13" s="49" t="s">
        <v>17</v>
      </c>
      <c r="N13" s="49" t="s">
        <v>141</v>
      </c>
    </row>
    <row r="14" spans="1:14" s="133" customFormat="1" x14ac:dyDescent="0.25">
      <c r="A14" s="135"/>
      <c r="B14" s="134"/>
      <c r="C14" s="136"/>
      <c r="D14" s="137"/>
      <c r="E14" s="137"/>
      <c r="F14" s="137"/>
      <c r="G14" s="138"/>
      <c r="H14" s="139"/>
      <c r="I14" s="137"/>
      <c r="J14" s="137"/>
      <c r="K14" s="137"/>
      <c r="L14" s="137"/>
      <c r="M14" s="140"/>
      <c r="N14" s="140"/>
    </row>
    <row r="15" spans="1:14" x14ac:dyDescent="0.25">
      <c r="A15" s="109" t="s">
        <v>42</v>
      </c>
      <c r="B15" s="3"/>
    </row>
    <row r="16" spans="1:14" x14ac:dyDescent="0.25">
      <c r="A16" s="109" t="s">
        <v>43</v>
      </c>
      <c r="B16" s="3"/>
    </row>
  </sheetData>
  <customSheetViews>
    <customSheetView guid="{909C9E56-8965-4850-A599-BB767CD395C9}" scale="80">
      <selection activeCell="H25" sqref="H25"/>
      <pageMargins left="0" right="0" top="0" bottom="0" header="0" footer="0"/>
      <pageSetup paperSize="9" orientation="portrait" horizontalDpi="300" verticalDpi="0" r:id="rId1"/>
    </customSheetView>
  </customSheetViews>
  <pageMargins left="0.7" right="0.7" top="0.75" bottom="0.75" header="0.3" footer="0.3"/>
  <pageSetup paperSize="9" orientation="portrait" horizontalDpi="300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DF6CC-B59B-462C-8CCD-47059EF26B5F}">
  <dimension ref="A1:N19"/>
  <sheetViews>
    <sheetView zoomScale="40" zoomScaleNormal="40" workbookViewId="0">
      <selection activeCell="N1" sqref="N1:N2"/>
    </sheetView>
  </sheetViews>
  <sheetFormatPr baseColWidth="10" defaultColWidth="11.42578125" defaultRowHeight="15" x14ac:dyDescent="0.25"/>
  <cols>
    <col min="1" max="1" width="30.140625" customWidth="1"/>
    <col min="2" max="2" width="32.85546875" customWidth="1"/>
    <col min="3" max="3" width="38.5703125" customWidth="1"/>
    <col min="4" max="4" width="22.85546875" customWidth="1"/>
    <col min="9" max="9" width="31.85546875" customWidth="1"/>
    <col min="10" max="10" width="31.42578125" customWidth="1"/>
    <col min="11" max="11" width="24.28515625" customWidth="1"/>
    <col min="12" max="12" width="22.5703125" customWidth="1"/>
    <col min="13" max="13" width="38.5703125" customWidth="1"/>
  </cols>
  <sheetData>
    <row r="1" spans="1:14" ht="46.5" customHeight="1" x14ac:dyDescent="0.25">
      <c r="A1" s="154" t="s">
        <v>147</v>
      </c>
      <c r="B1" s="154" t="s">
        <v>148</v>
      </c>
      <c r="C1" s="155" t="s">
        <v>2</v>
      </c>
      <c r="D1" s="155" t="s">
        <v>149</v>
      </c>
      <c r="E1" s="155" t="s">
        <v>4</v>
      </c>
      <c r="F1" s="155" t="s">
        <v>5</v>
      </c>
      <c r="G1" s="154" t="s">
        <v>150</v>
      </c>
      <c r="H1" s="154" t="s">
        <v>8</v>
      </c>
      <c r="I1" s="154" t="s">
        <v>9</v>
      </c>
      <c r="J1" s="154" t="s">
        <v>151</v>
      </c>
      <c r="K1" s="156" t="s">
        <v>152</v>
      </c>
      <c r="L1" s="156" t="s">
        <v>11</v>
      </c>
      <c r="M1" s="157" t="s">
        <v>12</v>
      </c>
      <c r="N1" s="6" t="s">
        <v>13</v>
      </c>
    </row>
    <row r="2" spans="1:14" ht="52.5" customHeight="1" x14ac:dyDescent="0.25">
      <c r="A2" s="158" t="str">
        <f ca="1">RIGHT(CELL("filename",A$1),LEN(CELL("filename",A$1))-SEARCH("]",CELL("filename",A$1),1))</f>
        <v>MCC GE4-S7 EuroAquae</v>
      </c>
      <c r="B2" s="159" t="s">
        <v>153</v>
      </c>
      <c r="C2" s="159">
        <v>300</v>
      </c>
      <c r="D2" s="159">
        <v>70</v>
      </c>
      <c r="E2" s="159">
        <v>230</v>
      </c>
      <c r="F2" s="159">
        <v>0</v>
      </c>
      <c r="G2" s="159"/>
      <c r="H2" s="159">
        <v>30</v>
      </c>
      <c r="I2" s="159"/>
      <c r="J2" s="159"/>
      <c r="K2" s="148"/>
      <c r="L2" s="148"/>
      <c r="M2" s="148"/>
      <c r="N2" s="148"/>
    </row>
    <row r="3" spans="1:14" ht="30.75" customHeight="1" x14ac:dyDescent="0.25">
      <c r="A3" s="51" t="s">
        <v>15</v>
      </c>
      <c r="B3" s="160" t="s">
        <v>154</v>
      </c>
      <c r="C3" s="57">
        <v>55</v>
      </c>
      <c r="D3" s="57">
        <v>25</v>
      </c>
      <c r="E3" s="57">
        <v>30</v>
      </c>
      <c r="F3" s="57">
        <v>0</v>
      </c>
      <c r="G3" s="51"/>
      <c r="H3" s="51">
        <v>6</v>
      </c>
      <c r="I3" s="51"/>
      <c r="J3" s="51"/>
      <c r="K3" s="149"/>
      <c r="L3" s="149"/>
      <c r="M3" s="149" t="s">
        <v>155</v>
      </c>
      <c r="N3" s="149"/>
    </row>
    <row r="4" spans="1:14" x14ac:dyDescent="0.25">
      <c r="A4" s="52" t="s">
        <v>18</v>
      </c>
      <c r="B4" s="150" t="s">
        <v>156</v>
      </c>
      <c r="C4" s="59"/>
      <c r="D4" s="59">
        <v>12</v>
      </c>
      <c r="E4" s="59">
        <v>15</v>
      </c>
      <c r="F4" s="26"/>
      <c r="G4" s="53">
        <v>0.5</v>
      </c>
      <c r="H4" s="53"/>
      <c r="I4" s="52">
        <v>1</v>
      </c>
      <c r="J4" s="53" t="s">
        <v>157</v>
      </c>
      <c r="K4" s="144"/>
      <c r="L4" s="144" t="s">
        <v>158</v>
      </c>
      <c r="M4" s="144" t="s">
        <v>155</v>
      </c>
      <c r="N4" s="144" t="s">
        <v>207</v>
      </c>
    </row>
    <row r="5" spans="1:14" x14ac:dyDescent="0.25">
      <c r="A5" s="52" t="s">
        <v>18</v>
      </c>
      <c r="B5" s="150" t="s">
        <v>159</v>
      </c>
      <c r="C5" s="59"/>
      <c r="D5" s="59">
        <v>13</v>
      </c>
      <c r="E5" s="59">
        <v>15</v>
      </c>
      <c r="F5" s="45"/>
      <c r="G5" s="53">
        <v>0.5</v>
      </c>
      <c r="H5" s="53"/>
      <c r="I5" s="52">
        <v>1</v>
      </c>
      <c r="J5" s="53" t="s">
        <v>157</v>
      </c>
      <c r="K5" s="144"/>
      <c r="L5" s="144" t="s">
        <v>158</v>
      </c>
      <c r="M5" s="144" t="s">
        <v>155</v>
      </c>
      <c r="N5" s="144" t="s">
        <v>207</v>
      </c>
    </row>
    <row r="6" spans="1:14" x14ac:dyDescent="0.25">
      <c r="A6" s="51" t="s">
        <v>15</v>
      </c>
      <c r="B6" s="160" t="s">
        <v>160</v>
      </c>
      <c r="C6" s="57">
        <v>55</v>
      </c>
      <c r="D6" s="57">
        <v>25</v>
      </c>
      <c r="E6" s="57">
        <v>30</v>
      </c>
      <c r="F6" s="57">
        <v>0</v>
      </c>
      <c r="G6" s="51"/>
      <c r="H6" s="51">
        <v>6</v>
      </c>
      <c r="I6" s="55"/>
      <c r="J6" s="55"/>
      <c r="K6" s="149"/>
      <c r="L6" s="149"/>
      <c r="M6" s="149" t="s">
        <v>155</v>
      </c>
      <c r="N6" s="149"/>
    </row>
    <row r="7" spans="1:14" x14ac:dyDescent="0.25">
      <c r="A7" s="52" t="s">
        <v>18</v>
      </c>
      <c r="B7" s="150" t="s">
        <v>161</v>
      </c>
      <c r="C7" s="26"/>
      <c r="D7" s="26">
        <v>12</v>
      </c>
      <c r="E7" s="26">
        <v>15</v>
      </c>
      <c r="F7" s="151"/>
      <c r="G7" s="53">
        <v>0.5</v>
      </c>
      <c r="H7" s="27"/>
      <c r="I7" s="27">
        <v>1</v>
      </c>
      <c r="J7" s="53" t="s">
        <v>157</v>
      </c>
      <c r="K7" s="144"/>
      <c r="L7" s="144" t="s">
        <v>158</v>
      </c>
      <c r="M7" s="144" t="s">
        <v>155</v>
      </c>
      <c r="N7" s="144" t="s">
        <v>207</v>
      </c>
    </row>
    <row r="8" spans="1:14" x14ac:dyDescent="0.25">
      <c r="A8" s="52" t="s">
        <v>18</v>
      </c>
      <c r="B8" s="150" t="s">
        <v>162</v>
      </c>
      <c r="C8" s="26"/>
      <c r="D8" s="26">
        <v>13</v>
      </c>
      <c r="E8" s="26">
        <v>15</v>
      </c>
      <c r="F8" s="151"/>
      <c r="G8" s="53">
        <v>0.5</v>
      </c>
      <c r="H8" s="27"/>
      <c r="I8" s="27">
        <v>1</v>
      </c>
      <c r="J8" s="53" t="s">
        <v>157</v>
      </c>
      <c r="K8" s="144"/>
      <c r="L8" s="144" t="s">
        <v>158</v>
      </c>
      <c r="M8" s="144" t="s">
        <v>155</v>
      </c>
      <c r="N8" s="144" t="s">
        <v>207</v>
      </c>
    </row>
    <row r="9" spans="1:14" ht="45" customHeight="1" x14ac:dyDescent="0.25">
      <c r="A9" s="51" t="s">
        <v>15</v>
      </c>
      <c r="B9" s="160" t="s">
        <v>163</v>
      </c>
      <c r="C9" s="57">
        <v>40</v>
      </c>
      <c r="D9" s="57">
        <v>10</v>
      </c>
      <c r="E9" s="57">
        <v>30</v>
      </c>
      <c r="F9" s="57">
        <v>0</v>
      </c>
      <c r="G9" s="51"/>
      <c r="H9" s="51">
        <v>6</v>
      </c>
      <c r="I9" s="55"/>
      <c r="J9" s="55"/>
      <c r="K9" s="149"/>
      <c r="L9" s="149"/>
      <c r="M9" s="149" t="s">
        <v>155</v>
      </c>
      <c r="N9" s="149"/>
    </row>
    <row r="10" spans="1:14" x14ac:dyDescent="0.25">
      <c r="A10" s="52" t="s">
        <v>18</v>
      </c>
      <c r="B10" s="150" t="s">
        <v>164</v>
      </c>
      <c r="C10" s="26"/>
      <c r="D10" s="45">
        <v>5</v>
      </c>
      <c r="E10" s="26">
        <v>15</v>
      </c>
      <c r="F10" s="45"/>
      <c r="G10" s="53">
        <v>0.5</v>
      </c>
      <c r="H10" s="27"/>
      <c r="I10" s="27">
        <v>1</v>
      </c>
      <c r="J10" s="53" t="s">
        <v>157</v>
      </c>
      <c r="K10" s="144"/>
      <c r="L10" s="144" t="s">
        <v>158</v>
      </c>
      <c r="M10" s="144" t="s">
        <v>155</v>
      </c>
      <c r="N10" s="144" t="s">
        <v>207</v>
      </c>
    </row>
    <row r="11" spans="1:14" x14ac:dyDescent="0.25">
      <c r="A11" s="52" t="s">
        <v>18</v>
      </c>
      <c r="B11" s="150" t="s">
        <v>165</v>
      </c>
      <c r="C11" s="26"/>
      <c r="D11" s="45">
        <v>5</v>
      </c>
      <c r="E11" s="26">
        <v>15</v>
      </c>
      <c r="F11" s="45"/>
      <c r="G11" s="53">
        <v>0.5</v>
      </c>
      <c r="H11" s="27"/>
      <c r="I11" s="27">
        <v>1</v>
      </c>
      <c r="J11" s="53" t="s">
        <v>157</v>
      </c>
      <c r="K11" s="144"/>
      <c r="L11" s="144" t="s">
        <v>158</v>
      </c>
      <c r="M11" s="144" t="s">
        <v>155</v>
      </c>
      <c r="N11" s="144" t="s">
        <v>207</v>
      </c>
    </row>
    <row r="12" spans="1:14" ht="75.75" customHeight="1" x14ac:dyDescent="0.25">
      <c r="A12" s="51" t="s">
        <v>15</v>
      </c>
      <c r="B12" s="160" t="s">
        <v>166</v>
      </c>
      <c r="C12" s="57">
        <v>65</v>
      </c>
      <c r="D12" s="57">
        <v>10</v>
      </c>
      <c r="E12" s="57">
        <v>55</v>
      </c>
      <c r="F12" s="57">
        <v>0</v>
      </c>
      <c r="G12" s="51"/>
      <c r="H12" s="51">
        <v>6</v>
      </c>
      <c r="I12" s="55"/>
      <c r="J12" s="55"/>
      <c r="K12" s="149"/>
      <c r="L12" s="149"/>
      <c r="M12" s="149" t="s">
        <v>155</v>
      </c>
      <c r="N12" s="149"/>
    </row>
    <row r="13" spans="1:14" x14ac:dyDescent="0.25">
      <c r="A13" s="52" t="s">
        <v>18</v>
      </c>
      <c r="B13" s="150" t="s">
        <v>167</v>
      </c>
      <c r="C13" s="153"/>
      <c r="D13" s="45">
        <v>5</v>
      </c>
      <c r="E13" s="59">
        <v>25</v>
      </c>
      <c r="F13" s="45"/>
      <c r="G13" s="53">
        <v>0.5</v>
      </c>
      <c r="H13" s="53"/>
      <c r="I13" s="53">
        <v>1</v>
      </c>
      <c r="J13" s="53" t="s">
        <v>157</v>
      </c>
      <c r="K13" s="144"/>
      <c r="L13" s="144" t="s">
        <v>158</v>
      </c>
      <c r="M13" s="144" t="s">
        <v>155</v>
      </c>
      <c r="N13" s="144" t="s">
        <v>207</v>
      </c>
    </row>
    <row r="14" spans="1:14" ht="22.5" customHeight="1" x14ac:dyDescent="0.25">
      <c r="A14" s="52" t="s">
        <v>18</v>
      </c>
      <c r="B14" s="150" t="s">
        <v>168</v>
      </c>
      <c r="C14" s="45"/>
      <c r="D14" s="45">
        <v>5</v>
      </c>
      <c r="E14" s="26">
        <v>30</v>
      </c>
      <c r="F14" s="161"/>
      <c r="G14" s="53">
        <v>0.5</v>
      </c>
      <c r="H14" s="53"/>
      <c r="I14" s="53">
        <v>1</v>
      </c>
      <c r="J14" s="53" t="s">
        <v>157</v>
      </c>
      <c r="K14" s="144"/>
      <c r="L14" s="144" t="s">
        <v>158</v>
      </c>
      <c r="M14" s="144" t="s">
        <v>155</v>
      </c>
      <c r="N14" s="144" t="s">
        <v>207</v>
      </c>
    </row>
    <row r="15" spans="1:14" ht="29.25" customHeight="1" x14ac:dyDescent="0.25">
      <c r="A15" s="51" t="s">
        <v>15</v>
      </c>
      <c r="B15" s="160" t="s">
        <v>169</v>
      </c>
      <c r="C15" s="57">
        <v>45</v>
      </c>
      <c r="D15" s="57">
        <v>0</v>
      </c>
      <c r="E15" s="57">
        <v>45</v>
      </c>
      <c r="F15" s="57">
        <v>0</v>
      </c>
      <c r="G15" s="51"/>
      <c r="H15" s="51">
        <v>4</v>
      </c>
      <c r="I15" s="55"/>
      <c r="J15" s="55"/>
      <c r="K15" s="149"/>
      <c r="L15" s="149"/>
      <c r="M15" s="149" t="s">
        <v>155</v>
      </c>
      <c r="N15" s="149"/>
    </row>
    <row r="16" spans="1:14" x14ac:dyDescent="0.25">
      <c r="A16" s="52" t="s">
        <v>18</v>
      </c>
      <c r="B16" s="150" t="s">
        <v>170</v>
      </c>
      <c r="C16" s="153"/>
      <c r="D16" s="45"/>
      <c r="E16" s="59">
        <v>45</v>
      </c>
      <c r="F16" s="45"/>
      <c r="G16" s="53">
        <v>1</v>
      </c>
      <c r="H16" s="53"/>
      <c r="I16" s="53">
        <v>1</v>
      </c>
      <c r="J16" s="53" t="s">
        <v>157</v>
      </c>
      <c r="K16" s="144"/>
      <c r="L16" s="144" t="s">
        <v>158</v>
      </c>
      <c r="M16" s="144" t="s">
        <v>155</v>
      </c>
      <c r="N16" s="144" t="s">
        <v>207</v>
      </c>
    </row>
    <row r="17" spans="1:14" ht="40.5" customHeight="1" x14ac:dyDescent="0.25">
      <c r="A17" s="51" t="s">
        <v>15</v>
      </c>
      <c r="B17" s="160" t="s">
        <v>171</v>
      </c>
      <c r="C17" s="57">
        <v>40</v>
      </c>
      <c r="D17" s="57">
        <v>0</v>
      </c>
      <c r="E17" s="57">
        <v>40</v>
      </c>
      <c r="F17" s="57">
        <v>0</v>
      </c>
      <c r="G17" s="51"/>
      <c r="H17" s="51">
        <v>2</v>
      </c>
      <c r="I17" s="55"/>
      <c r="J17" s="55"/>
      <c r="K17" s="149"/>
      <c r="L17" s="149"/>
      <c r="M17" s="149" t="s">
        <v>155</v>
      </c>
      <c r="N17" s="149"/>
    </row>
    <row r="18" spans="1:14" ht="22.5" customHeight="1" x14ac:dyDescent="0.25">
      <c r="A18" s="52" t="s">
        <v>18</v>
      </c>
      <c r="B18" s="150" t="s">
        <v>172</v>
      </c>
      <c r="C18" s="153"/>
      <c r="D18" s="45"/>
      <c r="E18" s="59">
        <v>25</v>
      </c>
      <c r="F18" s="45"/>
      <c r="G18" s="53">
        <v>0.5</v>
      </c>
      <c r="H18" s="53"/>
      <c r="I18" s="53">
        <v>1</v>
      </c>
      <c r="J18" s="53" t="s">
        <v>157</v>
      </c>
      <c r="K18" s="144"/>
      <c r="L18" s="144" t="s">
        <v>158</v>
      </c>
      <c r="M18" s="144" t="s">
        <v>155</v>
      </c>
      <c r="N18" s="144" t="s">
        <v>207</v>
      </c>
    </row>
    <row r="19" spans="1:14" x14ac:dyDescent="0.25">
      <c r="A19" s="52" t="s">
        <v>18</v>
      </c>
      <c r="B19" s="150" t="s">
        <v>173</v>
      </c>
      <c r="C19" s="45"/>
      <c r="D19" s="45"/>
      <c r="E19" s="26">
        <v>15</v>
      </c>
      <c r="F19" s="161"/>
      <c r="G19" s="53">
        <v>0.5</v>
      </c>
      <c r="H19" s="53"/>
      <c r="I19" s="53">
        <v>1</v>
      </c>
      <c r="J19" s="53" t="s">
        <v>157</v>
      </c>
      <c r="K19" s="144"/>
      <c r="L19" s="144" t="s">
        <v>158</v>
      </c>
      <c r="M19" s="144" t="s">
        <v>155</v>
      </c>
      <c r="N19" s="144" t="s">
        <v>207</v>
      </c>
    </row>
  </sheetData>
  <phoneticPr fontId="3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B2512-CC43-41E3-9A04-B6BB5D0A1D84}">
  <dimension ref="A1:N20"/>
  <sheetViews>
    <sheetView zoomScale="40" zoomScaleNormal="40" workbookViewId="0">
      <selection activeCell="A24" sqref="A24"/>
    </sheetView>
  </sheetViews>
  <sheetFormatPr baseColWidth="10" defaultColWidth="11.42578125" defaultRowHeight="15" x14ac:dyDescent="0.25"/>
  <cols>
    <col min="1" max="1" width="26.5703125" customWidth="1"/>
    <col min="2" max="2" width="44.5703125" customWidth="1"/>
    <col min="3" max="3" width="32.85546875" customWidth="1"/>
    <col min="9" max="9" width="35.7109375" customWidth="1"/>
    <col min="10" max="10" width="29.28515625" customWidth="1"/>
    <col min="11" max="11" width="38.5703125" customWidth="1"/>
    <col min="12" max="12" width="28.28515625" customWidth="1"/>
    <col min="13" max="13" width="57.28515625" customWidth="1"/>
    <col min="14" max="14" width="25.7109375" customWidth="1"/>
  </cols>
  <sheetData>
    <row r="1" spans="1:14" ht="51" customHeight="1" x14ac:dyDescent="0.25">
      <c r="A1" s="154" t="s">
        <v>147</v>
      </c>
      <c r="B1" s="154" t="s">
        <v>148</v>
      </c>
      <c r="C1" s="155" t="s">
        <v>2</v>
      </c>
      <c r="D1" s="155" t="s">
        <v>149</v>
      </c>
      <c r="E1" s="155" t="s">
        <v>4</v>
      </c>
      <c r="F1" s="155" t="s">
        <v>5</v>
      </c>
      <c r="G1" s="154" t="s">
        <v>150</v>
      </c>
      <c r="H1" s="154" t="s">
        <v>8</v>
      </c>
      <c r="I1" s="154" t="s">
        <v>9</v>
      </c>
      <c r="J1" s="154" t="s">
        <v>151</v>
      </c>
      <c r="K1" s="156" t="s">
        <v>152</v>
      </c>
      <c r="L1" s="156" t="s">
        <v>11</v>
      </c>
      <c r="M1" s="157" t="s">
        <v>12</v>
      </c>
      <c r="N1" s="6" t="s">
        <v>13</v>
      </c>
    </row>
    <row r="2" spans="1:14" ht="50.25" customHeight="1" x14ac:dyDescent="0.25">
      <c r="A2" s="159" t="str">
        <f ca="1">RIGHT(CELL("filename",A$1),LEN(CELL("filename",A$1))-SEARCH("]",CELL("filename",A$1),1))</f>
        <v xml:space="preserve">MCC GE4-S8 EuroAquae </v>
      </c>
      <c r="B2" s="159" t="s">
        <v>153</v>
      </c>
      <c r="C2" s="159">
        <v>195</v>
      </c>
      <c r="D2" s="159">
        <v>110</v>
      </c>
      <c r="E2" s="159">
        <v>85</v>
      </c>
      <c r="F2" s="159">
        <v>0</v>
      </c>
      <c r="G2" s="159"/>
      <c r="H2" s="159">
        <v>30</v>
      </c>
      <c r="I2" s="159"/>
      <c r="J2" s="159"/>
      <c r="K2" s="148"/>
      <c r="L2" s="148"/>
      <c r="M2" s="162"/>
      <c r="N2" s="148"/>
    </row>
    <row r="3" spans="1:14" ht="31.5" customHeight="1" x14ac:dyDescent="0.25">
      <c r="A3" s="51" t="s">
        <v>15</v>
      </c>
      <c r="B3" s="160" t="s">
        <v>174</v>
      </c>
      <c r="C3" s="57">
        <v>30</v>
      </c>
      <c r="D3" s="57">
        <v>20</v>
      </c>
      <c r="E3" s="57">
        <v>10</v>
      </c>
      <c r="F3" s="57">
        <v>0</v>
      </c>
      <c r="G3" s="51"/>
      <c r="H3" s="51">
        <v>5</v>
      </c>
      <c r="I3" s="51"/>
      <c r="J3" s="51"/>
      <c r="K3" s="149"/>
      <c r="L3" s="149"/>
      <c r="M3" s="149" t="s">
        <v>175</v>
      </c>
      <c r="N3" s="149"/>
    </row>
    <row r="4" spans="1:14" ht="27.75" customHeight="1" x14ac:dyDescent="0.25">
      <c r="A4" s="52" t="s">
        <v>18</v>
      </c>
      <c r="B4" s="150" t="s">
        <v>176</v>
      </c>
      <c r="C4" s="59"/>
      <c r="D4" s="59">
        <v>10</v>
      </c>
      <c r="E4" s="59">
        <v>5</v>
      </c>
      <c r="F4" s="26"/>
      <c r="G4" s="53">
        <v>0.5</v>
      </c>
      <c r="H4" s="53"/>
      <c r="I4" s="52">
        <v>1</v>
      </c>
      <c r="J4" s="53" t="s">
        <v>157</v>
      </c>
      <c r="K4" s="144"/>
      <c r="L4" s="144" t="s">
        <v>158</v>
      </c>
      <c r="M4" s="152" t="s">
        <v>175</v>
      </c>
      <c r="N4" s="152" t="s">
        <v>207</v>
      </c>
    </row>
    <row r="5" spans="1:14" ht="36" customHeight="1" x14ac:dyDescent="0.25">
      <c r="A5" s="52" t="s">
        <v>18</v>
      </c>
      <c r="B5" s="150" t="s">
        <v>177</v>
      </c>
      <c r="C5" s="59"/>
      <c r="D5" s="59">
        <v>10</v>
      </c>
      <c r="E5" s="59">
        <v>5</v>
      </c>
      <c r="F5" s="45"/>
      <c r="G5" s="53">
        <v>0.5</v>
      </c>
      <c r="H5" s="53"/>
      <c r="I5" s="52">
        <v>1</v>
      </c>
      <c r="J5" s="53" t="s">
        <v>157</v>
      </c>
      <c r="K5" s="144"/>
      <c r="L5" s="144" t="s">
        <v>158</v>
      </c>
      <c r="M5" s="152" t="s">
        <v>175</v>
      </c>
      <c r="N5" s="152" t="s">
        <v>207</v>
      </c>
    </row>
    <row r="6" spans="1:14" ht="33" customHeight="1" x14ac:dyDescent="0.25">
      <c r="A6" s="51" t="s">
        <v>15</v>
      </c>
      <c r="B6" s="160" t="s">
        <v>178</v>
      </c>
      <c r="C6" s="57">
        <v>35</v>
      </c>
      <c r="D6" s="57">
        <v>20</v>
      </c>
      <c r="E6" s="57">
        <v>15</v>
      </c>
      <c r="F6" s="57">
        <v>0</v>
      </c>
      <c r="G6" s="51"/>
      <c r="H6" s="51">
        <v>5</v>
      </c>
      <c r="I6" s="51"/>
      <c r="J6" s="51"/>
      <c r="K6" s="149"/>
      <c r="L6" s="149"/>
      <c r="M6" s="149" t="s">
        <v>175</v>
      </c>
      <c r="N6" s="149"/>
    </row>
    <row r="7" spans="1:14" ht="19.5" customHeight="1" x14ac:dyDescent="0.25">
      <c r="A7" s="52" t="s">
        <v>18</v>
      </c>
      <c r="B7" s="150" t="s">
        <v>168</v>
      </c>
      <c r="C7" s="59"/>
      <c r="D7" s="59">
        <v>10</v>
      </c>
      <c r="E7" s="59">
        <v>7.5</v>
      </c>
      <c r="F7" s="26"/>
      <c r="G7" s="53">
        <v>0.5</v>
      </c>
      <c r="H7" s="53"/>
      <c r="I7" s="52">
        <v>1</v>
      </c>
      <c r="J7" s="53" t="s">
        <v>157</v>
      </c>
      <c r="K7" s="144"/>
      <c r="L7" s="144" t="s">
        <v>158</v>
      </c>
      <c r="M7" s="152" t="s">
        <v>175</v>
      </c>
      <c r="N7" s="152" t="s">
        <v>207</v>
      </c>
    </row>
    <row r="8" spans="1:14" ht="22.5" customHeight="1" x14ac:dyDescent="0.25">
      <c r="A8" s="52" t="s">
        <v>18</v>
      </c>
      <c r="B8" s="150" t="s">
        <v>179</v>
      </c>
      <c r="C8" s="59"/>
      <c r="D8" s="59">
        <v>10</v>
      </c>
      <c r="E8" s="59">
        <v>7.5</v>
      </c>
      <c r="F8" s="45"/>
      <c r="G8" s="53">
        <v>0.5</v>
      </c>
      <c r="H8" s="53"/>
      <c r="I8" s="52">
        <v>1</v>
      </c>
      <c r="J8" s="53" t="s">
        <v>157</v>
      </c>
      <c r="K8" s="144"/>
      <c r="L8" s="144" t="s">
        <v>158</v>
      </c>
      <c r="M8" s="152" t="s">
        <v>175</v>
      </c>
      <c r="N8" s="152" t="s">
        <v>207</v>
      </c>
    </row>
    <row r="9" spans="1:14" ht="20.25" customHeight="1" x14ac:dyDescent="0.25">
      <c r="A9" s="51" t="s">
        <v>15</v>
      </c>
      <c r="B9" s="160" t="s">
        <v>180</v>
      </c>
      <c r="C9" s="57">
        <v>35</v>
      </c>
      <c r="D9" s="57">
        <v>20</v>
      </c>
      <c r="E9" s="57">
        <v>15</v>
      </c>
      <c r="F9" s="57">
        <v>0</v>
      </c>
      <c r="G9" s="51"/>
      <c r="H9" s="51">
        <v>5</v>
      </c>
      <c r="I9" s="51"/>
      <c r="J9" s="51"/>
      <c r="K9" s="149"/>
      <c r="L9" s="149"/>
      <c r="M9" s="149" t="s">
        <v>175</v>
      </c>
      <c r="N9" s="149"/>
    </row>
    <row r="10" spans="1:14" ht="17.25" customHeight="1" x14ac:dyDescent="0.25">
      <c r="A10" s="52" t="s">
        <v>18</v>
      </c>
      <c r="B10" s="150" t="s">
        <v>181</v>
      </c>
      <c r="C10" s="59"/>
      <c r="D10" s="59">
        <v>10</v>
      </c>
      <c r="E10" s="59">
        <v>7.5</v>
      </c>
      <c r="F10" s="26"/>
      <c r="G10" s="53">
        <v>0.5</v>
      </c>
      <c r="H10" s="53"/>
      <c r="I10" s="52">
        <v>1</v>
      </c>
      <c r="J10" s="53" t="s">
        <v>157</v>
      </c>
      <c r="K10" s="144"/>
      <c r="L10" s="144" t="s">
        <v>158</v>
      </c>
      <c r="M10" s="152" t="s">
        <v>175</v>
      </c>
      <c r="N10" s="152" t="s">
        <v>207</v>
      </c>
    </row>
    <row r="11" spans="1:14" ht="18" customHeight="1" x14ac:dyDescent="0.25">
      <c r="A11" s="52" t="s">
        <v>18</v>
      </c>
      <c r="B11" s="150" t="s">
        <v>182</v>
      </c>
      <c r="C11" s="59"/>
      <c r="D11" s="59">
        <v>10</v>
      </c>
      <c r="E11" s="59">
        <v>7.5</v>
      </c>
      <c r="F11" s="45"/>
      <c r="G11" s="53">
        <v>0.5</v>
      </c>
      <c r="H11" s="53"/>
      <c r="I11" s="52">
        <v>1</v>
      </c>
      <c r="J11" s="53" t="s">
        <v>157</v>
      </c>
      <c r="K11" s="144"/>
      <c r="L11" s="144" t="s">
        <v>158</v>
      </c>
      <c r="M11" s="152" t="s">
        <v>175</v>
      </c>
      <c r="N11" s="152" t="s">
        <v>207</v>
      </c>
    </row>
    <row r="12" spans="1:14" ht="27" customHeight="1" x14ac:dyDescent="0.25">
      <c r="A12" s="51" t="s">
        <v>15</v>
      </c>
      <c r="B12" s="160" t="s">
        <v>183</v>
      </c>
      <c r="C12" s="57">
        <v>35</v>
      </c>
      <c r="D12" s="57">
        <v>20</v>
      </c>
      <c r="E12" s="57">
        <v>15</v>
      </c>
      <c r="F12" s="57">
        <v>0</v>
      </c>
      <c r="G12" s="51"/>
      <c r="H12" s="51">
        <v>5</v>
      </c>
      <c r="I12" s="51"/>
      <c r="J12" s="51"/>
      <c r="K12" s="149"/>
      <c r="L12" s="149"/>
      <c r="M12" s="149" t="s">
        <v>175</v>
      </c>
      <c r="N12" s="149"/>
    </row>
    <row r="13" spans="1:14" ht="20.25" customHeight="1" x14ac:dyDescent="0.25">
      <c r="A13" s="52" t="s">
        <v>18</v>
      </c>
      <c r="B13" s="150" t="s">
        <v>184</v>
      </c>
      <c r="C13" s="59"/>
      <c r="D13" s="59">
        <v>10</v>
      </c>
      <c r="E13" s="59">
        <v>7.5</v>
      </c>
      <c r="F13" s="26"/>
      <c r="G13" s="53">
        <v>0.5</v>
      </c>
      <c r="H13" s="53"/>
      <c r="I13" s="52">
        <v>1</v>
      </c>
      <c r="J13" s="53" t="s">
        <v>157</v>
      </c>
      <c r="K13" s="144"/>
      <c r="L13" s="144" t="s">
        <v>158</v>
      </c>
      <c r="M13" s="152" t="s">
        <v>175</v>
      </c>
      <c r="N13" s="152" t="s">
        <v>207</v>
      </c>
    </row>
    <row r="14" spans="1:14" ht="15" customHeight="1" x14ac:dyDescent="0.25">
      <c r="A14" s="52" t="s">
        <v>18</v>
      </c>
      <c r="B14" s="150" t="s">
        <v>185</v>
      </c>
      <c r="C14" s="59"/>
      <c r="D14" s="59">
        <v>10</v>
      </c>
      <c r="E14" s="59">
        <v>7.5</v>
      </c>
      <c r="F14" s="45"/>
      <c r="G14" s="53">
        <v>0.5</v>
      </c>
      <c r="H14" s="53"/>
      <c r="I14" s="52">
        <v>1</v>
      </c>
      <c r="J14" s="53" t="s">
        <v>157</v>
      </c>
      <c r="K14" s="144"/>
      <c r="L14" s="144" t="s">
        <v>158</v>
      </c>
      <c r="M14" s="152" t="s">
        <v>175</v>
      </c>
      <c r="N14" s="152" t="s">
        <v>207</v>
      </c>
    </row>
    <row r="15" spans="1:14" ht="33" customHeight="1" x14ac:dyDescent="0.25">
      <c r="A15" s="51" t="s">
        <v>15</v>
      </c>
      <c r="B15" s="160" t="s">
        <v>186</v>
      </c>
      <c r="C15" s="57">
        <v>30</v>
      </c>
      <c r="D15" s="57">
        <v>20</v>
      </c>
      <c r="E15" s="57">
        <v>10</v>
      </c>
      <c r="F15" s="57">
        <v>0</v>
      </c>
      <c r="G15" s="51"/>
      <c r="H15" s="51">
        <v>5</v>
      </c>
      <c r="I15" s="51"/>
      <c r="J15" s="51"/>
      <c r="K15" s="149"/>
      <c r="L15" s="149"/>
      <c r="M15" s="149" t="s">
        <v>175</v>
      </c>
      <c r="N15" s="149"/>
    </row>
    <row r="16" spans="1:14" ht="34.5" customHeight="1" x14ac:dyDescent="0.25">
      <c r="A16" s="52" t="s">
        <v>18</v>
      </c>
      <c r="B16" s="150" t="s">
        <v>187</v>
      </c>
      <c r="C16" s="59"/>
      <c r="D16" s="59">
        <v>10</v>
      </c>
      <c r="E16" s="59">
        <v>5</v>
      </c>
      <c r="F16" s="26"/>
      <c r="G16" s="53">
        <v>0.5</v>
      </c>
      <c r="H16" s="53"/>
      <c r="I16" s="52">
        <v>1</v>
      </c>
      <c r="J16" s="53" t="s">
        <v>157</v>
      </c>
      <c r="K16" s="144"/>
      <c r="L16" s="144" t="s">
        <v>158</v>
      </c>
      <c r="M16" s="152" t="s">
        <v>175</v>
      </c>
      <c r="N16" s="152" t="s">
        <v>207</v>
      </c>
    </row>
    <row r="17" spans="1:14" ht="30" customHeight="1" x14ac:dyDescent="0.25">
      <c r="A17" s="52" t="s">
        <v>18</v>
      </c>
      <c r="B17" s="150" t="s">
        <v>188</v>
      </c>
      <c r="C17" s="59"/>
      <c r="D17" s="59">
        <v>10</v>
      </c>
      <c r="E17" s="59">
        <v>5</v>
      </c>
      <c r="F17" s="45"/>
      <c r="G17" s="53">
        <v>0.5</v>
      </c>
      <c r="H17" s="53"/>
      <c r="I17" s="52">
        <v>1</v>
      </c>
      <c r="J17" s="53" t="s">
        <v>157</v>
      </c>
      <c r="K17" s="144"/>
      <c r="L17" s="144" t="s">
        <v>158</v>
      </c>
      <c r="M17" s="152" t="s">
        <v>175</v>
      </c>
      <c r="N17" s="152" t="s">
        <v>207</v>
      </c>
    </row>
    <row r="18" spans="1:14" ht="41.25" customHeight="1" x14ac:dyDescent="0.25">
      <c r="A18" s="51" t="s">
        <v>15</v>
      </c>
      <c r="B18" s="160" t="s">
        <v>189</v>
      </c>
      <c r="C18" s="57">
        <v>30</v>
      </c>
      <c r="D18" s="57">
        <v>10</v>
      </c>
      <c r="E18" s="57">
        <v>20</v>
      </c>
      <c r="F18" s="57">
        <v>0</v>
      </c>
      <c r="G18" s="51"/>
      <c r="H18" s="51">
        <v>5</v>
      </c>
      <c r="I18" s="51"/>
      <c r="J18" s="51"/>
      <c r="K18" s="149"/>
      <c r="L18" s="149"/>
      <c r="M18" s="149" t="s">
        <v>175</v>
      </c>
      <c r="N18" s="149"/>
    </row>
    <row r="19" spans="1:14" ht="34.5" customHeight="1" x14ac:dyDescent="0.25">
      <c r="A19" s="52" t="s">
        <v>18</v>
      </c>
      <c r="B19" s="150" t="s">
        <v>190</v>
      </c>
      <c r="C19" s="59"/>
      <c r="D19" s="59">
        <v>5</v>
      </c>
      <c r="E19" s="59">
        <v>10</v>
      </c>
      <c r="F19" s="26"/>
      <c r="G19" s="53">
        <v>0.5</v>
      </c>
      <c r="H19" s="53"/>
      <c r="I19" s="52">
        <v>1</v>
      </c>
      <c r="J19" s="53" t="s">
        <v>157</v>
      </c>
      <c r="K19" s="144"/>
      <c r="L19" s="144" t="s">
        <v>158</v>
      </c>
      <c r="M19" s="152" t="s">
        <v>175</v>
      </c>
      <c r="N19" s="152" t="s">
        <v>207</v>
      </c>
    </row>
    <row r="20" spans="1:14" ht="39.75" customHeight="1" x14ac:dyDescent="0.25">
      <c r="A20" s="52" t="s">
        <v>18</v>
      </c>
      <c r="B20" s="150" t="s">
        <v>191</v>
      </c>
      <c r="C20" s="59"/>
      <c r="D20" s="59">
        <v>5</v>
      </c>
      <c r="E20" s="59">
        <v>10</v>
      </c>
      <c r="F20" s="45"/>
      <c r="G20" s="53">
        <v>0.5</v>
      </c>
      <c r="H20" s="53"/>
      <c r="I20" s="52">
        <v>1</v>
      </c>
      <c r="J20" s="53" t="s">
        <v>157</v>
      </c>
      <c r="K20" s="144"/>
      <c r="L20" s="144" t="s">
        <v>158</v>
      </c>
      <c r="M20" s="152" t="s">
        <v>175</v>
      </c>
      <c r="N20" s="152" t="s">
        <v>207</v>
      </c>
    </row>
  </sheetData>
  <phoneticPr fontId="3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theme="3" tint="-0.499984740745262"/>
    <pageSetUpPr fitToPage="1"/>
  </sheetPr>
  <dimension ref="A1:N36"/>
  <sheetViews>
    <sheetView topLeftCell="C3" zoomScale="55" zoomScaleNormal="55" workbookViewId="0">
      <selection activeCell="M10" sqref="M9:M10"/>
    </sheetView>
  </sheetViews>
  <sheetFormatPr baseColWidth="10" defaultColWidth="11.42578125" defaultRowHeight="15" x14ac:dyDescent="0.25"/>
  <cols>
    <col min="1" max="1" width="11.28515625" customWidth="1"/>
    <col min="2" max="2" width="105.28515625" customWidth="1"/>
    <col min="3" max="3" width="41.7109375" customWidth="1"/>
    <col min="4" max="4" width="13" customWidth="1"/>
    <col min="5" max="5" width="10.140625" customWidth="1"/>
    <col min="6" max="6" width="9.140625" customWidth="1"/>
    <col min="7" max="7" width="11.42578125" style="42" customWidth="1"/>
    <col min="8" max="8" width="11.140625" customWidth="1"/>
    <col min="9" max="9" width="18.42578125" customWidth="1"/>
    <col min="10" max="10" width="15.7109375" bestFit="1" customWidth="1"/>
    <col min="11" max="11" width="13.28515625" bestFit="1" customWidth="1"/>
    <col min="12" max="12" width="13.7109375" bestFit="1" customWidth="1"/>
    <col min="13" max="13" width="85.85546875" style="28" customWidth="1"/>
    <col min="14" max="14" width="11.42578125" style="3"/>
  </cols>
  <sheetData>
    <row r="1" spans="1:14" ht="45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78" t="s">
        <v>6</v>
      </c>
      <c r="H1" s="120" t="s">
        <v>7</v>
      </c>
      <c r="I1" s="120" t="s">
        <v>8</v>
      </c>
      <c r="J1" s="108" t="s">
        <v>9</v>
      </c>
      <c r="K1" s="108" t="s">
        <v>10</v>
      </c>
      <c r="L1" s="6" t="s">
        <v>11</v>
      </c>
      <c r="M1" s="107" t="s">
        <v>12</v>
      </c>
      <c r="N1" s="6" t="s">
        <v>13</v>
      </c>
    </row>
    <row r="2" spans="1:14" ht="18.75" x14ac:dyDescent="0.25">
      <c r="A2" s="40" t="s">
        <v>192</v>
      </c>
      <c r="B2" s="40"/>
      <c r="C2" s="7">
        <f>SUM(D2:F2)</f>
        <v>389</v>
      </c>
      <c r="D2" s="8">
        <f>SUMIF($A$3:$A$23,"UE",D3:D23)</f>
        <v>140</v>
      </c>
      <c r="E2" s="8">
        <f>SUMIF($A$3:$A$23,"UE",E3:E23)</f>
        <v>211</v>
      </c>
      <c r="F2" s="8">
        <f>SUMIF($A$3:$A$23,"UE",F3:F23)</f>
        <v>38</v>
      </c>
      <c r="G2" s="82">
        <f>SUMIF($A$3:$A$23,"UE",G3:G23)</f>
        <v>48</v>
      </c>
      <c r="H2" s="8"/>
      <c r="I2" s="8">
        <f>SUMIF($A$3:$A$23,"UE",I3:I23)</f>
        <v>30</v>
      </c>
      <c r="J2" s="9"/>
      <c r="K2" s="9"/>
      <c r="L2" s="14"/>
      <c r="M2" s="29"/>
      <c r="N2" s="129"/>
    </row>
    <row r="3" spans="1:14" x14ac:dyDescent="0.25">
      <c r="A3" s="47" t="s">
        <v>15</v>
      </c>
      <c r="B3" s="47" t="s">
        <v>193</v>
      </c>
      <c r="C3" s="56">
        <f>SUM(D3:G3)</f>
        <v>76</v>
      </c>
      <c r="D3" s="57">
        <f>SUM(D4:D6)</f>
        <v>30</v>
      </c>
      <c r="E3" s="57">
        <f t="shared" ref="E3" si="0">SUM(E4:E6)</f>
        <v>46</v>
      </c>
      <c r="F3" s="57">
        <f>SUM(F4:F6)</f>
        <v>0</v>
      </c>
      <c r="G3" s="79">
        <f t="shared" ref="G3" si="1">SUM(G4:G6)</f>
        <v>0</v>
      </c>
      <c r="H3" s="119"/>
      <c r="I3" s="57">
        <v>6</v>
      </c>
      <c r="J3" s="94"/>
      <c r="K3" s="94"/>
      <c r="L3" s="94" t="s">
        <v>17</v>
      </c>
      <c r="M3" s="105" t="s">
        <v>17</v>
      </c>
      <c r="N3" s="130"/>
    </row>
    <row r="4" spans="1:14" x14ac:dyDescent="0.25">
      <c r="A4" s="99" t="s">
        <v>18</v>
      </c>
      <c r="B4" s="100" t="s">
        <v>194</v>
      </c>
      <c r="C4" s="45"/>
      <c r="D4" s="26">
        <v>8</v>
      </c>
      <c r="E4" s="45">
        <v>12</v>
      </c>
      <c r="F4" s="45">
        <v>0</v>
      </c>
      <c r="G4" s="80">
        <v>0</v>
      </c>
      <c r="H4" s="132">
        <f>1/3</f>
        <v>0.33333333333333331</v>
      </c>
      <c r="I4" s="67"/>
      <c r="J4" s="122">
        <v>2</v>
      </c>
      <c r="K4" s="122" t="s">
        <v>20</v>
      </c>
      <c r="L4" s="92" t="s">
        <v>21</v>
      </c>
      <c r="M4" s="104" t="s">
        <v>195</v>
      </c>
      <c r="N4" s="122" t="s">
        <v>23</v>
      </c>
    </row>
    <row r="5" spans="1:14" x14ac:dyDescent="0.25">
      <c r="A5" s="99" t="s">
        <v>18</v>
      </c>
      <c r="B5" s="100" t="s">
        <v>196</v>
      </c>
      <c r="C5" s="45"/>
      <c r="D5" s="45">
        <v>16</v>
      </c>
      <c r="E5" s="26">
        <v>26</v>
      </c>
      <c r="F5" s="45">
        <v>0</v>
      </c>
      <c r="G5" s="80">
        <v>0</v>
      </c>
      <c r="H5" s="132">
        <f>1/3</f>
        <v>0.33333333333333331</v>
      </c>
      <c r="I5" s="67"/>
      <c r="J5" s="122">
        <v>2</v>
      </c>
      <c r="K5" s="122" t="s">
        <v>20</v>
      </c>
      <c r="L5" s="92" t="s">
        <v>21</v>
      </c>
      <c r="M5" s="104" t="s">
        <v>195</v>
      </c>
      <c r="N5" s="122" t="s">
        <v>141</v>
      </c>
    </row>
    <row r="6" spans="1:14" x14ac:dyDescent="0.25">
      <c r="A6" s="99" t="s">
        <v>18</v>
      </c>
      <c r="B6" s="43" t="s">
        <v>197</v>
      </c>
      <c r="C6" s="45"/>
      <c r="D6" s="45">
        <v>6</v>
      </c>
      <c r="E6" s="26">
        <v>8</v>
      </c>
      <c r="F6" s="45">
        <v>0</v>
      </c>
      <c r="G6" s="80">
        <v>0</v>
      </c>
      <c r="H6" s="132">
        <f>1/3</f>
        <v>0.33333333333333331</v>
      </c>
      <c r="I6" s="67"/>
      <c r="J6" s="122">
        <v>1</v>
      </c>
      <c r="K6" s="122" t="s">
        <v>20</v>
      </c>
      <c r="L6" s="92" t="s">
        <v>21</v>
      </c>
      <c r="M6" s="104" t="s">
        <v>17</v>
      </c>
      <c r="N6" s="122" t="s">
        <v>23</v>
      </c>
    </row>
    <row r="7" spans="1:14" x14ac:dyDescent="0.25">
      <c r="A7" s="99" t="s">
        <v>18</v>
      </c>
      <c r="B7" s="43" t="s">
        <v>198</v>
      </c>
      <c r="C7" s="45"/>
      <c r="D7" s="26">
        <v>14</v>
      </c>
      <c r="E7" s="26">
        <v>0</v>
      </c>
      <c r="F7" s="45">
        <v>0</v>
      </c>
      <c r="G7" s="80">
        <v>0</v>
      </c>
      <c r="H7" s="132">
        <v>0.33333333333333331</v>
      </c>
      <c r="I7" s="67"/>
      <c r="J7" s="122">
        <v>1</v>
      </c>
      <c r="K7" s="122" t="s">
        <v>20</v>
      </c>
      <c r="L7" s="92" t="s">
        <v>21</v>
      </c>
      <c r="M7" s="104" t="s">
        <v>199</v>
      </c>
      <c r="N7" s="122" t="s">
        <v>23</v>
      </c>
    </row>
    <row r="8" spans="1:14" x14ac:dyDescent="0.25">
      <c r="A8" s="47" t="s">
        <v>15</v>
      </c>
      <c r="B8" s="47" t="s">
        <v>200</v>
      </c>
      <c r="C8" s="56">
        <f>SUM(D8:G8)</f>
        <v>94</v>
      </c>
      <c r="D8" s="57">
        <f>SUM(D9:D11)</f>
        <v>28</v>
      </c>
      <c r="E8" s="57">
        <f t="shared" ref="E8:G8" si="2">SUM(E9:E11)</f>
        <v>46</v>
      </c>
      <c r="F8" s="57">
        <f t="shared" si="2"/>
        <v>12</v>
      </c>
      <c r="G8" s="79">
        <f t="shared" si="2"/>
        <v>8</v>
      </c>
      <c r="H8" s="119"/>
      <c r="I8" s="57">
        <v>6</v>
      </c>
      <c r="J8" s="131"/>
      <c r="K8" s="131"/>
      <c r="L8" s="94" t="s">
        <v>17</v>
      </c>
      <c r="M8" s="105" t="s">
        <v>17</v>
      </c>
      <c r="N8" s="130"/>
    </row>
    <row r="9" spans="1:14" x14ac:dyDescent="0.25">
      <c r="A9" s="99" t="s">
        <v>18</v>
      </c>
      <c r="B9" s="101" t="s">
        <v>120</v>
      </c>
      <c r="C9" s="45"/>
      <c r="D9" s="45">
        <v>8</v>
      </c>
      <c r="E9" s="45">
        <v>16</v>
      </c>
      <c r="F9" s="45">
        <v>0</v>
      </c>
      <c r="G9" s="80">
        <v>0</v>
      </c>
      <c r="H9" s="132">
        <f>2/6</f>
        <v>0.33333333333333331</v>
      </c>
      <c r="I9" s="67"/>
      <c r="J9" s="122">
        <v>2</v>
      </c>
      <c r="K9" s="122" t="s">
        <v>20</v>
      </c>
      <c r="L9" s="92" t="s">
        <v>21</v>
      </c>
      <c r="M9" s="104" t="s">
        <v>202</v>
      </c>
      <c r="N9" s="122" t="s">
        <v>23</v>
      </c>
    </row>
    <row r="10" spans="1:14" x14ac:dyDescent="0.25">
      <c r="A10" s="99" t="s">
        <v>18</v>
      </c>
      <c r="B10" s="101" t="s">
        <v>201</v>
      </c>
      <c r="C10" s="45"/>
      <c r="D10" s="45">
        <v>6</v>
      </c>
      <c r="E10" s="45">
        <v>0</v>
      </c>
      <c r="F10" s="45">
        <v>12</v>
      </c>
      <c r="G10" s="80">
        <v>8</v>
      </c>
      <c r="H10" s="132">
        <f>1/6</f>
        <v>0.16666666666666666</v>
      </c>
      <c r="I10" s="67"/>
      <c r="J10" s="122">
        <v>2</v>
      </c>
      <c r="K10" s="122" t="s">
        <v>20</v>
      </c>
      <c r="L10" s="92" t="s">
        <v>21</v>
      </c>
      <c r="M10" s="104" t="s">
        <v>202</v>
      </c>
      <c r="N10" s="122" t="s">
        <v>23</v>
      </c>
    </row>
    <row r="11" spans="1:14" x14ac:dyDescent="0.25">
      <c r="A11" s="99" t="s">
        <v>18</v>
      </c>
      <c r="B11" s="100" t="s">
        <v>203</v>
      </c>
      <c r="C11" s="45"/>
      <c r="D11" s="45">
        <v>14</v>
      </c>
      <c r="E11" s="45">
        <v>30</v>
      </c>
      <c r="F11" s="45">
        <v>0</v>
      </c>
      <c r="G11" s="80">
        <v>0</v>
      </c>
      <c r="H11" s="132">
        <f>3/6</f>
        <v>0.5</v>
      </c>
      <c r="I11" s="67"/>
      <c r="J11" s="122">
        <v>2</v>
      </c>
      <c r="K11" s="122" t="s">
        <v>20</v>
      </c>
      <c r="L11" s="92" t="s">
        <v>21</v>
      </c>
      <c r="M11" s="104" t="s">
        <v>202</v>
      </c>
      <c r="N11" s="122" t="s">
        <v>23</v>
      </c>
    </row>
    <row r="12" spans="1:14" x14ac:dyDescent="0.25">
      <c r="A12" s="47" t="s">
        <v>15</v>
      </c>
      <c r="B12" s="47" t="s">
        <v>204</v>
      </c>
      <c r="C12" s="56">
        <f>SUM(D12:G12)</f>
        <v>104</v>
      </c>
      <c r="D12" s="57">
        <f>SUM(D13:D15)</f>
        <v>10</v>
      </c>
      <c r="E12" s="57">
        <f t="shared" ref="E12:F12" si="3">SUM(E13:E15)</f>
        <v>34</v>
      </c>
      <c r="F12" s="57">
        <f t="shared" si="3"/>
        <v>20</v>
      </c>
      <c r="G12" s="79">
        <f>SUM(G13:G15)</f>
        <v>40</v>
      </c>
      <c r="H12" s="119"/>
      <c r="I12" s="57">
        <v>6</v>
      </c>
      <c r="J12" s="131"/>
      <c r="K12" s="131"/>
      <c r="L12" s="94" t="s">
        <v>17</v>
      </c>
      <c r="M12" s="105" t="s">
        <v>17</v>
      </c>
      <c r="N12" s="130"/>
    </row>
    <row r="13" spans="1:14" x14ac:dyDescent="0.25">
      <c r="A13" s="99" t="s">
        <v>18</v>
      </c>
      <c r="B13" s="101" t="s">
        <v>205</v>
      </c>
      <c r="C13" s="58" t="s">
        <v>206</v>
      </c>
      <c r="D13" s="45">
        <v>10</v>
      </c>
      <c r="E13" s="26">
        <v>22</v>
      </c>
      <c r="F13" s="26">
        <v>0</v>
      </c>
      <c r="G13" s="80">
        <v>0</v>
      </c>
      <c r="H13" s="132">
        <f>2/6</f>
        <v>0.33333333333333331</v>
      </c>
      <c r="I13" s="67"/>
      <c r="J13" s="122">
        <v>2</v>
      </c>
      <c r="K13" s="122" t="s">
        <v>20</v>
      </c>
      <c r="L13" s="92" t="s">
        <v>21</v>
      </c>
      <c r="M13" s="104" t="s">
        <v>202</v>
      </c>
      <c r="N13" s="122" t="s">
        <v>207</v>
      </c>
    </row>
    <row r="14" spans="1:14" x14ac:dyDescent="0.25">
      <c r="A14" s="99" t="s">
        <v>18</v>
      </c>
      <c r="B14" s="100" t="s">
        <v>208</v>
      </c>
      <c r="C14" s="58" t="s">
        <v>109</v>
      </c>
      <c r="D14" s="45">
        <v>0</v>
      </c>
      <c r="E14" s="26">
        <v>12</v>
      </c>
      <c r="F14" s="45">
        <v>0</v>
      </c>
      <c r="G14" s="80">
        <v>20</v>
      </c>
      <c r="H14" s="132">
        <f>2/6</f>
        <v>0.33333333333333331</v>
      </c>
      <c r="I14" s="67"/>
      <c r="J14" s="122">
        <v>2</v>
      </c>
      <c r="K14" s="122" t="s">
        <v>20</v>
      </c>
      <c r="L14" s="92" t="s">
        <v>21</v>
      </c>
      <c r="M14" s="104" t="s">
        <v>202</v>
      </c>
      <c r="N14" s="122" t="s">
        <v>23</v>
      </c>
    </row>
    <row r="15" spans="1:14" x14ac:dyDescent="0.25">
      <c r="A15" s="99" t="s">
        <v>18</v>
      </c>
      <c r="B15" s="168" t="s">
        <v>209</v>
      </c>
      <c r="C15" s="45"/>
      <c r="D15" s="58">
        <v>0</v>
      </c>
      <c r="E15" s="26">
        <v>0</v>
      </c>
      <c r="F15" s="26">
        <v>20</v>
      </c>
      <c r="G15" s="80">
        <v>20</v>
      </c>
      <c r="H15" s="132">
        <f>2/6</f>
        <v>0.33333333333333331</v>
      </c>
      <c r="I15" s="67"/>
      <c r="J15" s="122">
        <v>2</v>
      </c>
      <c r="K15" s="122" t="s">
        <v>20</v>
      </c>
      <c r="L15" s="92" t="s">
        <v>21</v>
      </c>
      <c r="M15" s="104" t="s">
        <v>202</v>
      </c>
      <c r="N15" s="122" t="s">
        <v>23</v>
      </c>
    </row>
    <row r="16" spans="1:14" x14ac:dyDescent="0.25">
      <c r="A16" s="47" t="s">
        <v>15</v>
      </c>
      <c r="B16" s="47" t="s">
        <v>210</v>
      </c>
      <c r="C16" s="56">
        <f>SUM(D16:G16)</f>
        <v>39</v>
      </c>
      <c r="D16" s="57">
        <f>SUM(D17)</f>
        <v>0</v>
      </c>
      <c r="E16" s="57">
        <f t="shared" ref="E16:G16" si="4">SUM(E17)</f>
        <v>39</v>
      </c>
      <c r="F16" s="57">
        <f t="shared" si="4"/>
        <v>0</v>
      </c>
      <c r="G16" s="79">
        <f t="shared" si="4"/>
        <v>0</v>
      </c>
      <c r="H16" s="119"/>
      <c r="I16" s="57">
        <v>3</v>
      </c>
      <c r="J16" s="131"/>
      <c r="K16" s="131"/>
      <c r="L16" s="94" t="s">
        <v>17</v>
      </c>
      <c r="M16" s="105" t="s">
        <v>17</v>
      </c>
      <c r="N16" s="130"/>
    </row>
    <row r="17" spans="1:14" x14ac:dyDescent="0.25">
      <c r="A17" s="99" t="s">
        <v>18</v>
      </c>
      <c r="B17" s="43" t="s">
        <v>211</v>
      </c>
      <c r="C17" s="45"/>
      <c r="D17" s="45">
        <v>0</v>
      </c>
      <c r="E17" s="26">
        <v>39</v>
      </c>
      <c r="F17" s="45">
        <v>0</v>
      </c>
      <c r="G17" s="80">
        <v>0</v>
      </c>
      <c r="H17" s="132">
        <v>1</v>
      </c>
      <c r="I17" s="67"/>
      <c r="J17" s="122">
        <v>2</v>
      </c>
      <c r="K17" s="122" t="s">
        <v>20</v>
      </c>
      <c r="L17" s="92" t="s">
        <v>21</v>
      </c>
      <c r="M17" s="104" t="s">
        <v>195</v>
      </c>
      <c r="N17" s="122" t="s">
        <v>23</v>
      </c>
    </row>
    <row r="18" spans="1:14" x14ac:dyDescent="0.25">
      <c r="A18" s="47" t="s">
        <v>15</v>
      </c>
      <c r="B18" s="47" t="s">
        <v>212</v>
      </c>
      <c r="C18" s="56">
        <f>SUM(D18:G18)</f>
        <v>40</v>
      </c>
      <c r="D18" s="57">
        <f>SUM(D19:D19)</f>
        <v>36</v>
      </c>
      <c r="E18" s="57">
        <f>SUM(E19:E19)</f>
        <v>4</v>
      </c>
      <c r="F18" s="57">
        <f>SUM(F19:F19)</f>
        <v>0</v>
      </c>
      <c r="G18" s="79">
        <f>SUM(G19:G19)</f>
        <v>0</v>
      </c>
      <c r="H18" s="119"/>
      <c r="I18" s="57">
        <v>3</v>
      </c>
      <c r="J18" s="131"/>
      <c r="K18" s="131"/>
      <c r="L18" s="94" t="s">
        <v>17</v>
      </c>
      <c r="M18" s="105" t="s">
        <v>17</v>
      </c>
      <c r="N18" s="130"/>
    </row>
    <row r="19" spans="1:14" x14ac:dyDescent="0.25">
      <c r="A19" s="99" t="s">
        <v>18</v>
      </c>
      <c r="B19" s="102" t="s">
        <v>213</v>
      </c>
      <c r="C19" s="45"/>
      <c r="D19" s="45">
        <v>36</v>
      </c>
      <c r="E19" s="45">
        <v>4</v>
      </c>
      <c r="F19" s="45">
        <v>0</v>
      </c>
      <c r="G19" s="80">
        <v>0</v>
      </c>
      <c r="H19" s="132">
        <v>1</v>
      </c>
      <c r="I19" s="67"/>
      <c r="J19" s="122">
        <v>2</v>
      </c>
      <c r="K19" s="122" t="s">
        <v>20</v>
      </c>
      <c r="L19" s="92" t="s">
        <v>21</v>
      </c>
      <c r="M19" s="104" t="s">
        <v>195</v>
      </c>
      <c r="N19" s="122" t="s">
        <v>23</v>
      </c>
    </row>
    <row r="20" spans="1:14" x14ac:dyDescent="0.25">
      <c r="A20" s="47" t="s">
        <v>15</v>
      </c>
      <c r="B20" s="170" t="s">
        <v>214</v>
      </c>
      <c r="C20" s="56">
        <f>SUM(D20:G20)</f>
        <v>84</v>
      </c>
      <c r="D20" s="57">
        <f>SUM(D21:D23)</f>
        <v>36</v>
      </c>
      <c r="E20" s="57">
        <f t="shared" ref="E20:F20" si="5">SUM(E21:E23)</f>
        <v>42</v>
      </c>
      <c r="F20" s="57">
        <f t="shared" si="5"/>
        <v>6</v>
      </c>
      <c r="G20" s="79">
        <f>SUM(G22:G23)</f>
        <v>0</v>
      </c>
      <c r="H20" s="119"/>
      <c r="I20" s="57">
        <v>6</v>
      </c>
      <c r="J20" s="131"/>
      <c r="K20" s="131"/>
      <c r="L20" s="94" t="s">
        <v>17</v>
      </c>
      <c r="M20" s="105" t="s">
        <v>17</v>
      </c>
      <c r="N20" s="130"/>
    </row>
    <row r="21" spans="1:14" s="42" customFormat="1" x14ac:dyDescent="0.25">
      <c r="A21" s="99" t="s">
        <v>18</v>
      </c>
      <c r="B21" s="101" t="s">
        <v>215</v>
      </c>
      <c r="C21" s="45"/>
      <c r="D21" s="45">
        <v>16</v>
      </c>
      <c r="E21" s="45">
        <v>18</v>
      </c>
      <c r="F21" s="45">
        <v>6</v>
      </c>
      <c r="G21" s="80">
        <v>0</v>
      </c>
      <c r="H21" s="132">
        <f t="shared" ref="H21:H26" si="6">2/6</f>
        <v>0.33333333333333331</v>
      </c>
      <c r="I21" s="67"/>
      <c r="J21" s="122">
        <v>2</v>
      </c>
      <c r="K21" s="122" t="s">
        <v>20</v>
      </c>
      <c r="L21" s="92" t="s">
        <v>21</v>
      </c>
      <c r="M21" s="104" t="s">
        <v>199</v>
      </c>
      <c r="N21" s="122" t="s">
        <v>23</v>
      </c>
    </row>
    <row r="22" spans="1:14" s="42" customFormat="1" x14ac:dyDescent="0.25">
      <c r="A22" s="99" t="s">
        <v>18</v>
      </c>
      <c r="B22" s="101" t="s">
        <v>216</v>
      </c>
      <c r="C22" s="45"/>
      <c r="D22" s="45">
        <v>8</v>
      </c>
      <c r="E22" s="45">
        <v>12</v>
      </c>
      <c r="F22" s="45">
        <v>0</v>
      </c>
      <c r="G22" s="80">
        <v>0</v>
      </c>
      <c r="H22" s="132">
        <f t="shared" si="6"/>
        <v>0.33333333333333331</v>
      </c>
      <c r="I22" s="67"/>
      <c r="J22" s="122">
        <v>2</v>
      </c>
      <c r="K22" s="122" t="s">
        <v>20</v>
      </c>
      <c r="L22" s="92" t="s">
        <v>21</v>
      </c>
      <c r="M22" s="104" t="s">
        <v>217</v>
      </c>
      <c r="N22" s="122" t="s">
        <v>23</v>
      </c>
    </row>
    <row r="23" spans="1:14" s="42" customFormat="1" x14ac:dyDescent="0.25">
      <c r="A23" s="99" t="s">
        <v>18</v>
      </c>
      <c r="B23" s="101" t="s">
        <v>218</v>
      </c>
      <c r="C23" s="45"/>
      <c r="D23" s="45">
        <v>12</v>
      </c>
      <c r="E23" s="45">
        <v>12</v>
      </c>
      <c r="F23" s="45">
        <v>0</v>
      </c>
      <c r="G23" s="80">
        <v>0</v>
      </c>
      <c r="H23" s="132">
        <f t="shared" si="6"/>
        <v>0.33333333333333331</v>
      </c>
      <c r="I23" s="67"/>
      <c r="J23" s="122">
        <v>2</v>
      </c>
      <c r="K23" s="122" t="s">
        <v>20</v>
      </c>
      <c r="L23" s="92" t="s">
        <v>21</v>
      </c>
      <c r="M23" s="104" t="s">
        <v>202</v>
      </c>
      <c r="N23" s="122" t="s">
        <v>23</v>
      </c>
    </row>
    <row r="24" spans="1:14" x14ac:dyDescent="0.25">
      <c r="A24" s="99" t="s">
        <v>18</v>
      </c>
      <c r="B24" s="101" t="s">
        <v>219</v>
      </c>
      <c r="C24" s="45"/>
      <c r="D24" s="45">
        <v>14</v>
      </c>
      <c r="E24" s="45">
        <v>8</v>
      </c>
      <c r="F24" s="45">
        <v>0</v>
      </c>
      <c r="G24" s="80">
        <v>0</v>
      </c>
      <c r="H24" s="132">
        <f t="shared" si="6"/>
        <v>0.33333333333333331</v>
      </c>
      <c r="I24" s="67"/>
      <c r="J24" s="122">
        <v>2</v>
      </c>
      <c r="K24" s="122" t="s">
        <v>20</v>
      </c>
      <c r="L24" s="92" t="s">
        <v>21</v>
      </c>
      <c r="M24" s="104" t="s">
        <v>202</v>
      </c>
      <c r="N24" s="122" t="s">
        <v>23</v>
      </c>
    </row>
    <row r="25" spans="1:14" x14ac:dyDescent="0.25">
      <c r="A25" s="99" t="s">
        <v>18</v>
      </c>
      <c r="B25" s="101" t="s">
        <v>220</v>
      </c>
      <c r="C25" s="45"/>
      <c r="D25" s="45">
        <v>6</v>
      </c>
      <c r="E25" s="45">
        <v>38</v>
      </c>
      <c r="F25" s="45">
        <v>0</v>
      </c>
      <c r="G25" s="80">
        <v>0</v>
      </c>
      <c r="H25" s="132">
        <f t="shared" si="6"/>
        <v>0.33333333333333331</v>
      </c>
      <c r="I25" s="67"/>
      <c r="J25" s="122">
        <v>2</v>
      </c>
      <c r="K25" s="122" t="s">
        <v>20</v>
      </c>
      <c r="L25" s="92" t="s">
        <v>21</v>
      </c>
      <c r="M25" s="104" t="s">
        <v>199</v>
      </c>
      <c r="N25" s="122" t="s">
        <v>23</v>
      </c>
    </row>
    <row r="26" spans="1:14" x14ac:dyDescent="0.25">
      <c r="A26" s="99" t="s">
        <v>18</v>
      </c>
      <c r="B26" s="101" t="s">
        <v>221</v>
      </c>
      <c r="C26" s="45"/>
      <c r="D26" s="45">
        <v>4</v>
      </c>
      <c r="E26" s="45">
        <v>14</v>
      </c>
      <c r="F26" s="45">
        <v>0</v>
      </c>
      <c r="G26" s="80">
        <v>0</v>
      </c>
      <c r="H26" s="132">
        <f t="shared" si="6"/>
        <v>0.33333333333333331</v>
      </c>
      <c r="I26" s="67"/>
      <c r="J26" s="122">
        <v>2</v>
      </c>
      <c r="K26" s="122" t="s">
        <v>20</v>
      </c>
      <c r="L26" s="92" t="s">
        <v>21</v>
      </c>
      <c r="M26" s="104" t="s">
        <v>217</v>
      </c>
      <c r="N26" s="122" t="s">
        <v>23</v>
      </c>
    </row>
    <row r="27" spans="1:14" x14ac:dyDescent="0.25">
      <c r="A27" s="42"/>
      <c r="B27" s="42"/>
      <c r="C27" s="42"/>
      <c r="D27" s="42"/>
      <c r="E27" s="42"/>
      <c r="F27" s="42"/>
      <c r="H27" s="42"/>
      <c r="I27" s="42"/>
      <c r="J27" s="42"/>
      <c r="K27" s="42"/>
      <c r="L27" s="42"/>
    </row>
    <row r="28" spans="1:14" x14ac:dyDescent="0.25">
      <c r="A28" s="109" t="s">
        <v>42</v>
      </c>
      <c r="B28" s="42"/>
      <c r="C28" s="42"/>
      <c r="D28" s="42"/>
      <c r="E28" s="42"/>
      <c r="F28" s="42"/>
      <c r="H28" s="42"/>
      <c r="I28" s="42"/>
      <c r="J28" s="42"/>
      <c r="K28" s="42"/>
      <c r="L28" s="42"/>
    </row>
    <row r="29" spans="1:14" x14ac:dyDescent="0.25">
      <c r="A29" s="109" t="s">
        <v>222</v>
      </c>
      <c r="B29" s="42"/>
      <c r="C29" s="42"/>
      <c r="D29" s="42"/>
      <c r="E29" s="42"/>
      <c r="F29" s="42"/>
      <c r="H29" s="42"/>
      <c r="I29" s="42"/>
      <c r="J29" s="42"/>
      <c r="K29" s="42"/>
      <c r="L29" s="42"/>
    </row>
    <row r="30" spans="1:14" x14ac:dyDescent="0.25">
      <c r="A30" s="109" t="s">
        <v>112</v>
      </c>
      <c r="B30" s="42"/>
      <c r="C30" s="42"/>
      <c r="D30" s="42"/>
      <c r="E30" s="42"/>
      <c r="F30" s="42"/>
      <c r="H30" s="42"/>
      <c r="I30" s="42"/>
      <c r="J30" s="42"/>
      <c r="K30" s="42"/>
      <c r="L30" s="42"/>
    </row>
    <row r="31" spans="1:14" x14ac:dyDescent="0.25">
      <c r="A31" s="42"/>
      <c r="B31" s="42"/>
      <c r="C31" s="42"/>
      <c r="D31" s="42"/>
      <c r="E31" s="42"/>
      <c r="F31" s="42"/>
      <c r="H31" s="42"/>
      <c r="I31" s="42"/>
      <c r="J31" s="42"/>
      <c r="K31" s="42"/>
      <c r="L31" s="42"/>
    </row>
    <row r="32" spans="1:14" x14ac:dyDescent="0.25">
      <c r="A32" s="42"/>
      <c r="B32" s="42"/>
      <c r="C32" s="42"/>
      <c r="D32" s="42"/>
      <c r="E32" s="42"/>
      <c r="F32" s="42"/>
      <c r="H32" s="42"/>
      <c r="I32" s="42"/>
      <c r="J32" s="42"/>
      <c r="K32" s="42"/>
      <c r="L32" s="42"/>
    </row>
    <row r="34" spans="1:12" x14ac:dyDescent="0.25">
      <c r="A34" s="42"/>
      <c r="B34" s="42"/>
      <c r="C34" s="42"/>
      <c r="D34" s="42"/>
      <c r="E34" s="42"/>
      <c r="F34" s="42"/>
      <c r="H34" s="42"/>
      <c r="I34" s="42"/>
      <c r="J34" s="42"/>
      <c r="K34" s="42"/>
      <c r="L34" s="42"/>
    </row>
    <row r="35" spans="1:12" x14ac:dyDescent="0.25">
      <c r="A35" s="42"/>
      <c r="B35" s="42"/>
      <c r="C35" s="42"/>
      <c r="D35" s="42"/>
      <c r="E35" s="42"/>
      <c r="F35" s="42"/>
      <c r="H35" s="42"/>
      <c r="I35" s="42"/>
      <c r="J35" s="42"/>
      <c r="K35" s="42"/>
      <c r="L35" s="42"/>
    </row>
    <row r="36" spans="1:12" x14ac:dyDescent="0.25">
      <c r="A36" s="42"/>
      <c r="B36" s="42"/>
      <c r="C36" s="42"/>
      <c r="D36" s="42"/>
      <c r="E36" s="42"/>
      <c r="F36" s="42"/>
      <c r="H36" s="42"/>
      <c r="I36" s="42"/>
      <c r="J36" s="42"/>
      <c r="K36" s="42"/>
      <c r="L36" s="42"/>
    </row>
  </sheetData>
  <customSheetViews>
    <customSheetView guid="{909C9E56-8965-4850-A599-BB767CD395C9}" scale="80" fitToPage="1">
      <selection activeCell="A24" sqref="A24"/>
      <pageMargins left="0" right="0" top="0" bottom="0" header="0" footer="0"/>
      <pageSetup paperSize="9" scale="75" fitToWidth="0" orientation="landscape" r:id="rId1"/>
    </customSheetView>
  </customSheetViews>
  <pageMargins left="0.25" right="0.25" top="0.75" bottom="0.75" header="0.3" footer="0.3"/>
  <pageSetup paperSize="9" scale="75" fitToWidth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GE3(FISA)-S5</vt:lpstr>
      <vt:lpstr>GE3(FISA)-S6</vt:lpstr>
      <vt:lpstr>MCC GE3(FISE)-S5</vt:lpstr>
      <vt:lpstr>MCC GE3(FISE)-S6</vt:lpstr>
      <vt:lpstr>MCC GE4-S7</vt:lpstr>
      <vt:lpstr>MCC GE4-S8</vt:lpstr>
      <vt:lpstr>MCC GE4-S7 EuroAquae</vt:lpstr>
      <vt:lpstr>MCC GE4-S8 EuroAquae </vt:lpstr>
      <vt:lpstr>MCC GE5(FISE)-S9</vt:lpstr>
      <vt:lpstr>MCC GE5(CPro)-S9</vt:lpstr>
      <vt:lpstr>MCC GE5(FISE)-S10</vt:lpstr>
      <vt:lpstr>MCC GE5(CPro)-S10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 Brigode</dc:creator>
  <cp:keywords/>
  <dc:description/>
  <cp:lastModifiedBy>user</cp:lastModifiedBy>
  <cp:revision/>
  <dcterms:created xsi:type="dcterms:W3CDTF">2015-12-09T14:53:18Z</dcterms:created>
  <dcterms:modified xsi:type="dcterms:W3CDTF">2020-06-04T15:53:09Z</dcterms:modified>
  <cp:category/>
  <cp:contentStatus/>
</cp:coreProperties>
</file>